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TIP\Annual Reports\2015-2016\TBS Statsical Reports\"/>
    </mc:Choice>
  </mc:AlternateContent>
  <workbookProtection workbookPassword="E7B9" lockStructure="1"/>
  <bookViews>
    <workbookView xWindow="4965" yWindow="3975" windowWidth="17235" windowHeight="7995"/>
  </bookViews>
  <sheets>
    <sheet name="ATI" sheetId="5" r:id="rId1"/>
    <sheet name="LPRP" sheetId="1" r:id="rId2"/>
    <sheet name="ATI_ForConsumption" sheetId="4" state="veryHidden" r:id="rId3"/>
    <sheet name="Privacy_ForConsumption" sheetId="2" state="veryHidden" r:id="rId4"/>
  </sheets>
  <definedNames>
    <definedName name="_xlnm.Print_Area" localSheetId="0">ATI!$A$1:$L$349</definedName>
    <definedName name="_xlnm.Print_Area" localSheetId="1">LPRP!$A$1:$L$299</definedName>
  </definedNames>
  <calcPr calcId="152511"/>
</workbook>
</file>

<file path=xl/calcChain.xml><?xml version="1.0" encoding="utf-8"?>
<calcChain xmlns="http://schemas.openxmlformats.org/spreadsheetml/2006/main">
  <c r="M96" i="1" l="1"/>
  <c r="M132" i="5" l="1"/>
  <c r="M101" i="1"/>
  <c r="K26" i="1" l="1"/>
  <c r="M77" i="1" s="1"/>
  <c r="A120" i="1"/>
  <c r="M103" i="1"/>
  <c r="M102" i="1"/>
  <c r="M100" i="1"/>
  <c r="M99" i="1"/>
  <c r="M98" i="1"/>
  <c r="M97" i="1"/>
  <c r="M95" i="1"/>
  <c r="J8" i="1"/>
  <c r="G8" i="1"/>
  <c r="K25" i="1"/>
  <c r="M76" i="1" s="1"/>
  <c r="M134" i="5" l="1"/>
  <c r="M133" i="5"/>
  <c r="M131" i="5"/>
  <c r="M130" i="5"/>
  <c r="M129" i="5"/>
  <c r="M128" i="5"/>
  <c r="M127" i="5"/>
  <c r="M126" i="5"/>
  <c r="J8" i="5"/>
  <c r="G8" i="5"/>
  <c r="G17" i="5"/>
  <c r="G19" i="5" s="1"/>
  <c r="M19" i="5" s="1"/>
  <c r="G30" i="5"/>
  <c r="M30" i="5" s="1"/>
  <c r="K52" i="5"/>
  <c r="M115" i="5" s="1"/>
  <c r="D60" i="5"/>
  <c r="C132" i="5"/>
  <c r="C144" i="5"/>
  <c r="D164" i="5"/>
  <c r="A152" i="5"/>
  <c r="E189" i="5"/>
  <c r="K201" i="5"/>
  <c r="I201" i="5"/>
  <c r="G201" i="5"/>
  <c r="E201" i="5"/>
  <c r="K214" i="5"/>
  <c r="I214" i="5"/>
  <c r="G214" i="5"/>
  <c r="E214" i="5"/>
  <c r="E231" i="5"/>
  <c r="E233" i="5" s="1"/>
  <c r="J294" i="5"/>
  <c r="J299" i="5"/>
  <c r="H316" i="5"/>
  <c r="H319" i="5" s="1"/>
  <c r="F329" i="5"/>
  <c r="M195" i="5" l="1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6" i="4"/>
  <c r="B4" i="4"/>
  <c r="B3" i="4"/>
  <c r="B1" i="4"/>
  <c r="L289" i="5"/>
  <c r="K289" i="5"/>
  <c r="J289" i="5"/>
  <c r="I289" i="5"/>
  <c r="H289" i="5"/>
  <c r="G289" i="5"/>
  <c r="F289" i="5"/>
  <c r="E289" i="5"/>
  <c r="D289" i="5"/>
  <c r="C289" i="5"/>
  <c r="L276" i="5"/>
  <c r="K276" i="5"/>
  <c r="J276" i="5"/>
  <c r="I276" i="5"/>
  <c r="H276" i="5"/>
  <c r="G276" i="5"/>
  <c r="F276" i="5"/>
  <c r="E276" i="5"/>
  <c r="D276" i="5"/>
  <c r="C276" i="5"/>
  <c r="K257" i="5"/>
  <c r="J257" i="5"/>
  <c r="I257" i="5"/>
  <c r="H257" i="5"/>
  <c r="G257" i="5"/>
  <c r="F257" i="5"/>
  <c r="E257" i="5"/>
  <c r="L255" i="5"/>
  <c r="L254" i="5"/>
  <c r="L253" i="5"/>
  <c r="L252" i="5"/>
  <c r="L251" i="5"/>
  <c r="K245" i="5"/>
  <c r="J245" i="5"/>
  <c r="I245" i="5"/>
  <c r="H245" i="5"/>
  <c r="G245" i="5"/>
  <c r="F245" i="5"/>
  <c r="E245" i="5"/>
  <c r="L244" i="5"/>
  <c r="L243" i="5"/>
  <c r="L242" i="5"/>
  <c r="L241" i="5"/>
  <c r="L240" i="5"/>
  <c r="L239" i="5"/>
  <c r="K231" i="5"/>
  <c r="K233" i="5" s="1"/>
  <c r="B378" i="4" s="1"/>
  <c r="I231" i="5"/>
  <c r="I233" i="5" s="1"/>
  <c r="B377" i="4" s="1"/>
  <c r="G231" i="5"/>
  <c r="G233" i="5" s="1"/>
  <c r="B376" i="4" s="1"/>
  <c r="K189" i="5"/>
  <c r="M198" i="5" s="1"/>
  <c r="I189" i="5"/>
  <c r="M197" i="5" s="1"/>
  <c r="G189" i="5"/>
  <c r="M196" i="5" s="1"/>
  <c r="G171" i="5"/>
  <c r="D171" i="5"/>
  <c r="J170" i="5"/>
  <c r="J169" i="5"/>
  <c r="G164" i="5"/>
  <c r="J164" i="5" s="1"/>
  <c r="M164" i="5" s="1"/>
  <c r="J163" i="5"/>
  <c r="J162" i="5"/>
  <c r="J161" i="5"/>
  <c r="J160" i="5"/>
  <c r="J159" i="5"/>
  <c r="J158" i="5"/>
  <c r="J157" i="5"/>
  <c r="I144" i="5"/>
  <c r="G144" i="5"/>
  <c r="E144" i="5"/>
  <c r="K143" i="5" s="1"/>
  <c r="K142" i="5"/>
  <c r="K141" i="5"/>
  <c r="K140" i="5"/>
  <c r="K139" i="5"/>
  <c r="K138" i="5"/>
  <c r="L132" i="5"/>
  <c r="K132" i="5"/>
  <c r="J132" i="5"/>
  <c r="I132" i="5"/>
  <c r="H132" i="5"/>
  <c r="G132" i="5"/>
  <c r="F132" i="5"/>
  <c r="E132" i="5"/>
  <c r="D132" i="5"/>
  <c r="G108" i="5"/>
  <c r="D108" i="5"/>
  <c r="I60" i="5"/>
  <c r="H60" i="5"/>
  <c r="G60" i="5"/>
  <c r="F60" i="5"/>
  <c r="E60" i="5"/>
  <c r="K59" i="5"/>
  <c r="M120" i="5" s="1"/>
  <c r="K58" i="5"/>
  <c r="M119" i="5" s="1"/>
  <c r="K57" i="5"/>
  <c r="K56" i="5"/>
  <c r="K55" i="5"/>
  <c r="M118" i="5" s="1"/>
  <c r="K54" i="5"/>
  <c r="M117" i="5" s="1"/>
  <c r="K53" i="5"/>
  <c r="M116" i="5" s="1"/>
  <c r="H36" i="5"/>
  <c r="L245" i="5" l="1"/>
  <c r="M245" i="5" s="1"/>
  <c r="J171" i="5"/>
  <c r="B76" i="4"/>
  <c r="L257" i="5"/>
  <c r="M257" i="5" s="1"/>
  <c r="B7" i="4"/>
  <c r="K144" i="5"/>
  <c r="L256" i="5"/>
  <c r="B5" i="4"/>
  <c r="J60" i="5"/>
  <c r="K60" i="5"/>
  <c r="M60" i="5" s="1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" i="2"/>
  <c r="B4" i="2"/>
  <c r="B3" i="2"/>
  <c r="B1" i="2" l="1"/>
  <c r="B56" i="2" l="1"/>
  <c r="F285" i="1" l="1"/>
  <c r="H272" i="1" l="1"/>
  <c r="H275" i="1" s="1"/>
  <c r="I259" i="1"/>
  <c r="L254" i="1"/>
  <c r="J254" i="1"/>
  <c r="H254" i="1"/>
  <c r="F254" i="1"/>
  <c r="D254" i="1"/>
  <c r="K254" i="1"/>
  <c r="I254" i="1"/>
  <c r="G254" i="1"/>
  <c r="E254" i="1"/>
  <c r="C254" i="1"/>
  <c r="L241" i="1"/>
  <c r="J241" i="1"/>
  <c r="H241" i="1"/>
  <c r="F241" i="1"/>
  <c r="D241" i="1"/>
  <c r="K241" i="1"/>
  <c r="I241" i="1"/>
  <c r="G241" i="1"/>
  <c r="E241" i="1"/>
  <c r="C241" i="1"/>
  <c r="G226" i="1"/>
  <c r="H226" i="1"/>
  <c r="I226" i="1"/>
  <c r="J226" i="1"/>
  <c r="F226" i="1"/>
  <c r="K226" i="1"/>
  <c r="E226" i="1"/>
  <c r="L222" i="1"/>
  <c r="L223" i="1"/>
  <c r="L224" i="1"/>
  <c r="L221" i="1"/>
  <c r="L225" i="1"/>
  <c r="L220" i="1"/>
  <c r="L200" i="1"/>
  <c r="L201" i="1"/>
  <c r="L202" i="1"/>
  <c r="L199" i="1"/>
  <c r="L198" i="1"/>
  <c r="L203" i="1"/>
  <c r="G204" i="1"/>
  <c r="H204" i="1"/>
  <c r="I204" i="1"/>
  <c r="J204" i="1"/>
  <c r="F204" i="1"/>
  <c r="K204" i="1"/>
  <c r="E204" i="1"/>
  <c r="K190" i="1"/>
  <c r="K192" i="1" s="1"/>
  <c r="B277" i="2" s="1"/>
  <c r="G190" i="1"/>
  <c r="G192" i="1" s="1"/>
  <c r="B275" i="2" s="1"/>
  <c r="I190" i="1"/>
  <c r="I192" i="1" s="1"/>
  <c r="B276" i="2" s="1"/>
  <c r="E190" i="1"/>
  <c r="E192" i="1" s="1"/>
  <c r="B274" i="2" s="1"/>
  <c r="I181" i="1"/>
  <c r="K181" i="1"/>
  <c r="G181" i="1"/>
  <c r="E181" i="1"/>
  <c r="I172" i="1"/>
  <c r="K172" i="1"/>
  <c r="G172" i="1"/>
  <c r="E172" i="1"/>
  <c r="H158" i="1"/>
  <c r="J151" i="1"/>
  <c r="G146" i="1"/>
  <c r="D146" i="1"/>
  <c r="J145" i="1"/>
  <c r="J144" i="1"/>
  <c r="J134" i="1"/>
  <c r="J135" i="1"/>
  <c r="J136" i="1"/>
  <c r="J137" i="1"/>
  <c r="J133" i="1"/>
  <c r="J138" i="1"/>
  <c r="J132" i="1"/>
  <c r="G139" i="1"/>
  <c r="D139" i="1"/>
  <c r="K108" i="1"/>
  <c r="K109" i="1"/>
  <c r="K110" i="1"/>
  <c r="K107" i="1"/>
  <c r="K111" i="1"/>
  <c r="K106" i="1"/>
  <c r="I112" i="1"/>
  <c r="G112" i="1"/>
  <c r="E112" i="1"/>
  <c r="C112" i="1"/>
  <c r="L101" i="1"/>
  <c r="J101" i="1"/>
  <c r="H101" i="1"/>
  <c r="F101" i="1"/>
  <c r="D101" i="1"/>
  <c r="K101" i="1"/>
  <c r="I101" i="1"/>
  <c r="G101" i="1"/>
  <c r="E101" i="1"/>
  <c r="C101" i="1"/>
  <c r="G82" i="1"/>
  <c r="J82" i="1"/>
  <c r="D82" i="1"/>
  <c r="G69" i="1"/>
  <c r="J69" i="1"/>
  <c r="D69" i="1"/>
  <c r="F32" i="1"/>
  <c r="G32" i="1"/>
  <c r="H32" i="1"/>
  <c r="I32" i="1"/>
  <c r="E32" i="1"/>
  <c r="J32" i="1"/>
  <c r="D32" i="1"/>
  <c r="K31" i="1"/>
  <c r="M81" i="1" s="1"/>
  <c r="K27" i="1"/>
  <c r="K28" i="1"/>
  <c r="M79" i="1" s="1"/>
  <c r="K29" i="1"/>
  <c r="K30" i="1"/>
  <c r="M80" i="1" s="1"/>
  <c r="G15" i="1"/>
  <c r="M181" i="1" l="1"/>
  <c r="M180" i="1"/>
  <c r="M179" i="1"/>
  <c r="M178" i="1"/>
  <c r="M78" i="1"/>
  <c r="K32" i="1"/>
  <c r="M32" i="1" s="1"/>
  <c r="B5" i="2"/>
  <c r="G17" i="1"/>
  <c r="M17" i="1" s="1"/>
  <c r="J146" i="1"/>
  <c r="J139" i="1"/>
  <c r="M139" i="1" s="1"/>
  <c r="L226" i="1"/>
  <c r="M226" i="1" s="1"/>
  <c r="L204" i="1"/>
  <c r="M204" i="1" s="1"/>
  <c r="K112" i="1"/>
  <c r="B7" i="2" l="1"/>
  <c r="J108" i="5"/>
</calcChain>
</file>

<file path=xl/sharedStrings.xml><?xml version="1.0" encoding="utf-8"?>
<sst xmlns="http://schemas.openxmlformats.org/spreadsheetml/2006/main" count="1889" uniqueCount="1144">
  <si>
    <t>Total</t>
  </si>
  <si>
    <t>18(2)</t>
  </si>
  <si>
    <t>25</t>
  </si>
  <si>
    <t>22(2)</t>
  </si>
  <si>
    <t>26</t>
  </si>
  <si>
    <t>22.1</t>
  </si>
  <si>
    <t>27</t>
  </si>
  <si>
    <t>20</t>
  </si>
  <si>
    <t>22.2</t>
  </si>
  <si>
    <t>28</t>
  </si>
  <si>
    <t>21</t>
  </si>
  <si>
    <t>22.3</t>
  </si>
  <si>
    <t xml:space="preserve">2.3 Exclusions </t>
  </si>
  <si>
    <t>69.1</t>
  </si>
  <si>
    <t>70.1</t>
  </si>
  <si>
    <t>70(1)</t>
  </si>
  <si>
    <t>Disposition</t>
  </si>
  <si>
    <t>Consultations</t>
  </si>
  <si>
    <t>Inst</t>
  </si>
  <si>
    <t>Report</t>
  </si>
  <si>
    <t>Q1R1C1</t>
  </si>
  <si>
    <t>Q1R2C1</t>
  </si>
  <si>
    <t>Q1R3C1</t>
  </si>
  <si>
    <t>Q1R4C1</t>
  </si>
  <si>
    <t>Q1R5C1</t>
  </si>
  <si>
    <t>Q2R1C1</t>
  </si>
  <si>
    <t>Q2R1C2</t>
  </si>
  <si>
    <t>Q2R1C3</t>
  </si>
  <si>
    <t>Q2R1C4</t>
  </si>
  <si>
    <t>Q2R1C5</t>
  </si>
  <si>
    <t>Q2R1C6</t>
  </si>
  <si>
    <t>Q2R1C7</t>
  </si>
  <si>
    <t>Q2R2C1</t>
  </si>
  <si>
    <t>Q2R2C2</t>
  </si>
  <si>
    <t>Q2R2C3</t>
  </si>
  <si>
    <t>Q2R2C4</t>
  </si>
  <si>
    <t>Q2R2C5</t>
  </si>
  <si>
    <t>Q2R2C6</t>
  </si>
  <si>
    <t>Q2R2C7</t>
  </si>
  <si>
    <t>Q2R3C1</t>
  </si>
  <si>
    <t>Q2R3C2</t>
  </si>
  <si>
    <t>Q2R3C3</t>
  </si>
  <si>
    <t>Q2R3C4</t>
  </si>
  <si>
    <t>Q2R3C5</t>
  </si>
  <si>
    <t>Q2R3C6</t>
  </si>
  <si>
    <t>Q2R3C7</t>
  </si>
  <si>
    <t>Q2R4C1</t>
  </si>
  <si>
    <t>Q2R4C2</t>
  </si>
  <si>
    <t>Q2R4C3</t>
  </si>
  <si>
    <t>Q2R4C4</t>
  </si>
  <si>
    <t>Q2R4C5</t>
  </si>
  <si>
    <t>Q2R4C6</t>
  </si>
  <si>
    <t>Q2R4C7</t>
  </si>
  <si>
    <t>Q2R5C1</t>
  </si>
  <si>
    <t>Q2R5C2</t>
  </si>
  <si>
    <t>Q2R5C3</t>
  </si>
  <si>
    <t>Q2R5C4</t>
  </si>
  <si>
    <t>Q2R5C5</t>
  </si>
  <si>
    <t>Q2R5C6</t>
  </si>
  <si>
    <t>Q2R5C7</t>
  </si>
  <si>
    <t>Q2R6C1</t>
  </si>
  <si>
    <t>Q2R6C2</t>
  </si>
  <si>
    <t>Q2R6C3</t>
  </si>
  <si>
    <t>Q2R6C4</t>
  </si>
  <si>
    <t>Q2R6C5</t>
  </si>
  <si>
    <t>Q2R6C6</t>
  </si>
  <si>
    <t>Q2R6C7</t>
  </si>
  <si>
    <t>Q2R7C1</t>
  </si>
  <si>
    <t>Q2R7C2</t>
  </si>
  <si>
    <t>Q2R7C3</t>
  </si>
  <si>
    <t>Q2R7C4</t>
  </si>
  <si>
    <t>Q2R7C5</t>
  </si>
  <si>
    <t>Q2R7C6</t>
  </si>
  <si>
    <t>Q2R7C7</t>
  </si>
  <si>
    <t>Q3R1C1</t>
  </si>
  <si>
    <t>Q3R2C1</t>
  </si>
  <si>
    <t>Q3R3C1</t>
  </si>
  <si>
    <t>Q3R4C1</t>
  </si>
  <si>
    <t>Q3R5C1</t>
  </si>
  <si>
    <t>Q3R6C1</t>
  </si>
  <si>
    <t>Q3R7C1</t>
  </si>
  <si>
    <t>Q3R8C1</t>
  </si>
  <si>
    <t>Q3R9C1</t>
  </si>
  <si>
    <t>Q3R10C1</t>
  </si>
  <si>
    <t>Q3R11C1</t>
  </si>
  <si>
    <t>Q3R12C1</t>
  </si>
  <si>
    <t>Q3R13C1</t>
  </si>
  <si>
    <t>Q3R14C1</t>
  </si>
  <si>
    <t>Q3R15C1</t>
  </si>
  <si>
    <t>Q3R16C1</t>
  </si>
  <si>
    <t>Q3R17C1</t>
  </si>
  <si>
    <t>Q3R18C1</t>
  </si>
  <si>
    <t>Q3R19C1</t>
  </si>
  <si>
    <t>Q3R20C1</t>
  </si>
  <si>
    <t>Q3R21C1</t>
  </si>
  <si>
    <t>Q3R22C1</t>
  </si>
  <si>
    <t>Q3R23C1</t>
  </si>
  <si>
    <t>Q3R24C1</t>
  </si>
  <si>
    <t>Q3R25C1</t>
  </si>
  <si>
    <t>Q3R26C1</t>
  </si>
  <si>
    <t>Q4R1C1</t>
  </si>
  <si>
    <t>Q4R2C1</t>
  </si>
  <si>
    <t>Q4R3C1</t>
  </si>
  <si>
    <t>Q4R4C1</t>
  </si>
  <si>
    <t>Q4R5C1</t>
  </si>
  <si>
    <t>Q4R6C1</t>
  </si>
  <si>
    <t>Q4R7C1</t>
  </si>
  <si>
    <t>Q4R8C1</t>
  </si>
  <si>
    <t>Q4R9C1</t>
  </si>
  <si>
    <t>Q4R10C1</t>
  </si>
  <si>
    <t>Q4R11C1</t>
  </si>
  <si>
    <t>Q5R1C1</t>
  </si>
  <si>
    <t>Q5R1C2</t>
  </si>
  <si>
    <t>Q5R1C3</t>
  </si>
  <si>
    <t>Q5R2C1</t>
  </si>
  <si>
    <t>Q5R2C2</t>
  </si>
  <si>
    <t>Q5R2C3</t>
  </si>
  <si>
    <t>Q6R1C1</t>
  </si>
  <si>
    <t>Q6R1C2</t>
  </si>
  <si>
    <t>Q6R1C3</t>
  </si>
  <si>
    <t>Q6R2C1</t>
  </si>
  <si>
    <t>Q6R2C2</t>
  </si>
  <si>
    <t>Q6R2C3</t>
  </si>
  <si>
    <t>Q6R3C1</t>
  </si>
  <si>
    <t>Q6R3C2</t>
  </si>
  <si>
    <t>Q6R3C3</t>
  </si>
  <si>
    <t>Q6R4C1</t>
  </si>
  <si>
    <t>Q6R4C2</t>
  </si>
  <si>
    <t>Q6R4C3</t>
  </si>
  <si>
    <t>Q6R5C1</t>
  </si>
  <si>
    <t>Q6R5C2</t>
  </si>
  <si>
    <t>Q6R5C3</t>
  </si>
  <si>
    <t>Q6R6C1</t>
  </si>
  <si>
    <t>Q6R6C2</t>
  </si>
  <si>
    <t>Q6R6C3</t>
  </si>
  <si>
    <t>Q7R1C1</t>
  </si>
  <si>
    <t>Q7R1C2</t>
  </si>
  <si>
    <t>Q7R1C3</t>
  </si>
  <si>
    <t>Q7R1C4</t>
  </si>
  <si>
    <t>Q7R1C5</t>
  </si>
  <si>
    <t>Q7R1C6</t>
  </si>
  <si>
    <t>Q7R1C7</t>
  </si>
  <si>
    <t>Q7R1C8</t>
  </si>
  <si>
    <t>Q7R1C9</t>
  </si>
  <si>
    <t>Q7R1C10</t>
  </si>
  <si>
    <t>Q7R2C1</t>
  </si>
  <si>
    <t>Q7R2C2</t>
  </si>
  <si>
    <t>Q7R2C3</t>
  </si>
  <si>
    <t>Q7R2C4</t>
  </si>
  <si>
    <t>Q7R2C5</t>
  </si>
  <si>
    <t>Q7R2C6</t>
  </si>
  <si>
    <t>Q7R2C7</t>
  </si>
  <si>
    <t>Q7R2C8</t>
  </si>
  <si>
    <t>Q7R2C9</t>
  </si>
  <si>
    <t>Q7R2C10</t>
  </si>
  <si>
    <t>Q7R3C1</t>
  </si>
  <si>
    <t>Q7R3C2</t>
  </si>
  <si>
    <t>Q7R3C3</t>
  </si>
  <si>
    <t>Q7R3C4</t>
  </si>
  <si>
    <t>Q7R3C5</t>
  </si>
  <si>
    <t>Q7R3C6</t>
  </si>
  <si>
    <t>Q7R3C7</t>
  </si>
  <si>
    <t>Q7R3C8</t>
  </si>
  <si>
    <t>Q7R3C9</t>
  </si>
  <si>
    <t>Q7R3C10</t>
  </si>
  <si>
    <t>Q7R4C1</t>
  </si>
  <si>
    <t>Q7R4C2</t>
  </si>
  <si>
    <t>Q7R4C3</t>
  </si>
  <si>
    <t>Q7R4C4</t>
  </si>
  <si>
    <t>Q7R4C5</t>
  </si>
  <si>
    <t>Q7R4C6</t>
  </si>
  <si>
    <t>Q7R4C7</t>
  </si>
  <si>
    <t>Q7R4C8</t>
  </si>
  <si>
    <t>Q7R4C9</t>
  </si>
  <si>
    <t>Q7R4C10</t>
  </si>
  <si>
    <t>Q7R5C1</t>
  </si>
  <si>
    <t>Q7R5C2</t>
  </si>
  <si>
    <t>Q7R5C3</t>
  </si>
  <si>
    <t>Q7R5C4</t>
  </si>
  <si>
    <t>Q7R5C5</t>
  </si>
  <si>
    <t>Q7R5C6</t>
  </si>
  <si>
    <t>Q7R5C7</t>
  </si>
  <si>
    <t>Q7R5C8</t>
  </si>
  <si>
    <t>Q7R5C9</t>
  </si>
  <si>
    <t>Q7R5C10</t>
  </si>
  <si>
    <t>Q7R6C1</t>
  </si>
  <si>
    <t>Q7R6C2</t>
  </si>
  <si>
    <t>Q7R6C3</t>
  </si>
  <si>
    <t>Q7R6C4</t>
  </si>
  <si>
    <t>Q7R6C5</t>
  </si>
  <si>
    <t>Q7R6C6</t>
  </si>
  <si>
    <t>Q7R6C7</t>
  </si>
  <si>
    <t>Q7R6C8</t>
  </si>
  <si>
    <t>Q7R6C9</t>
  </si>
  <si>
    <t>Q7R6C10</t>
  </si>
  <si>
    <t>Q8R1C1</t>
  </si>
  <si>
    <t>Q8R1C2</t>
  </si>
  <si>
    <t>Q8R1C3</t>
  </si>
  <si>
    <t>Q8R1C4</t>
  </si>
  <si>
    <t>Q8R2C1</t>
  </si>
  <si>
    <t>Q8R2C2</t>
  </si>
  <si>
    <t>Q8R2C3</t>
  </si>
  <si>
    <t>Q8R2C4</t>
  </si>
  <si>
    <t>Q8R3C1</t>
  </si>
  <si>
    <t>Q8R3C2</t>
  </si>
  <si>
    <t>Q8R3C3</t>
  </si>
  <si>
    <t>Q8R3C4</t>
  </si>
  <si>
    <t>Q8R4C1</t>
  </si>
  <si>
    <t>Q8R4C2</t>
  </si>
  <si>
    <t>Q8R4C3</t>
  </si>
  <si>
    <t>Q8R4C4</t>
  </si>
  <si>
    <t>Q8R5C1</t>
  </si>
  <si>
    <t>Q8R5C2</t>
  </si>
  <si>
    <t>Q8R5C3</t>
  </si>
  <si>
    <t>Q8R5C4</t>
  </si>
  <si>
    <t>Q8R6C1</t>
  </si>
  <si>
    <t>Q8R6C2</t>
  </si>
  <si>
    <t>Q8R6C3</t>
  </si>
  <si>
    <t>Q8R6C4</t>
  </si>
  <si>
    <t>Q9R1C1</t>
  </si>
  <si>
    <t>Q9R1C2</t>
  </si>
  <si>
    <t>Q9R1C3</t>
  </si>
  <si>
    <t>Q9R1C4</t>
  </si>
  <si>
    <t>Q9R1C5</t>
  </si>
  <si>
    <t>Q10R1C1</t>
  </si>
  <si>
    <t>Q10R1C2</t>
  </si>
  <si>
    <t>Q10R2C1</t>
  </si>
  <si>
    <t>Q10R2C2</t>
  </si>
  <si>
    <t>Q10R3C1</t>
  </si>
  <si>
    <t>Q10R3C2</t>
  </si>
  <si>
    <t>Q10R4C1</t>
  </si>
  <si>
    <t>Q10R4C2</t>
  </si>
  <si>
    <t>Q10R5C1</t>
  </si>
  <si>
    <t>Q10R5C2</t>
  </si>
  <si>
    <t>Q10R6C1</t>
  </si>
  <si>
    <t>Q10R6C2</t>
  </si>
  <si>
    <t>Q10R7C1</t>
  </si>
  <si>
    <t>Q10R7C2</t>
  </si>
  <si>
    <t>Q11R1C1</t>
  </si>
  <si>
    <t>Q11R1C2</t>
  </si>
  <si>
    <t>Q11R2C1</t>
  </si>
  <si>
    <t>Q11R2C2</t>
  </si>
  <si>
    <t>Q12R1C1</t>
  </si>
  <si>
    <t>Q12R1C2</t>
  </si>
  <si>
    <t>Q12R1C3</t>
  </si>
  <si>
    <t>Q13R1C1</t>
  </si>
  <si>
    <t>Q13R2C1</t>
  </si>
  <si>
    <t>Q14R1C1</t>
  </si>
  <si>
    <t>Q14R1C2</t>
  </si>
  <si>
    <t>Q14R1C3</t>
  </si>
  <si>
    <t>Q14R1C4</t>
  </si>
  <si>
    <t>Q14R2C1</t>
  </si>
  <si>
    <t>Q14R2C2</t>
  </si>
  <si>
    <t>Q14R2C3</t>
  </si>
  <si>
    <t>Q14R2C4</t>
  </si>
  <si>
    <t>Q14R3C1</t>
  </si>
  <si>
    <t>Q14R3C2</t>
  </si>
  <si>
    <t>Q14R3C3</t>
  </si>
  <si>
    <t>Q14R3C4</t>
  </si>
  <si>
    <t>Q14R4C1</t>
  </si>
  <si>
    <t>Q14R4C2</t>
  </si>
  <si>
    <t>Q14R4C3</t>
  </si>
  <si>
    <t>Q14R4C4</t>
  </si>
  <si>
    <t>Q14R5C1</t>
  </si>
  <si>
    <t>Q14R5C2</t>
  </si>
  <si>
    <t>Q14R5C3</t>
  </si>
  <si>
    <t>Q14R5C4</t>
  </si>
  <si>
    <t>Q14R6C1</t>
  </si>
  <si>
    <t>Q14R6C2</t>
  </si>
  <si>
    <t>Q14R6C3</t>
  </si>
  <si>
    <t>Q14R6C4</t>
  </si>
  <si>
    <t>Q15R1C1</t>
  </si>
  <si>
    <t>Q15R1C2</t>
  </si>
  <si>
    <t>Q15R1C3</t>
  </si>
  <si>
    <t>Q15R1C4</t>
  </si>
  <si>
    <t>Q15R2C1</t>
  </si>
  <si>
    <t>Q15R2C2</t>
  </si>
  <si>
    <t>Q15R2C3</t>
  </si>
  <si>
    <t>Q15R2C4</t>
  </si>
  <si>
    <t>Q16R1C1</t>
  </si>
  <si>
    <t>Q16R1C2</t>
  </si>
  <si>
    <t>Q16R1C3</t>
  </si>
  <si>
    <t>Q16R1C4</t>
  </si>
  <si>
    <t>Q16R2C1</t>
  </si>
  <si>
    <t>Q16R2C2</t>
  </si>
  <si>
    <t>Q16R2C3</t>
  </si>
  <si>
    <t>Q16R2C4</t>
  </si>
  <si>
    <t>Q16R3C1</t>
  </si>
  <si>
    <t>Q16R3C2</t>
  </si>
  <si>
    <t>Q16R3C3</t>
  </si>
  <si>
    <t>Q16R3C4</t>
  </si>
  <si>
    <t>Q16R4C1</t>
  </si>
  <si>
    <t>Q16R4C2</t>
  </si>
  <si>
    <t>Q16R4C3</t>
  </si>
  <si>
    <t>Q16R4C4</t>
  </si>
  <si>
    <t>Q17R1C1</t>
  </si>
  <si>
    <t>Q17R1C2</t>
  </si>
  <si>
    <t>Q17R1C3</t>
  </si>
  <si>
    <t>Q17R1C4</t>
  </si>
  <si>
    <t>Q17R1C5</t>
  </si>
  <si>
    <t>Q17R1C6</t>
  </si>
  <si>
    <t>Q17R1C7</t>
  </si>
  <si>
    <t>Q17R2C1</t>
  </si>
  <si>
    <t>Q17R2C2</t>
  </si>
  <si>
    <t>Q17R2C3</t>
  </si>
  <si>
    <t>Q17R2C4</t>
  </si>
  <si>
    <t>Q17R2C5</t>
  </si>
  <si>
    <t>Q17R2C6</t>
  </si>
  <si>
    <t>Q17R2C7</t>
  </si>
  <si>
    <t>Q17R3C1</t>
  </si>
  <si>
    <t>Q17R3C2</t>
  </si>
  <si>
    <t>Q17R3C3</t>
  </si>
  <si>
    <t>Q17R3C4</t>
  </si>
  <si>
    <t>Q17R3C5</t>
  </si>
  <si>
    <t>Q17R3C6</t>
  </si>
  <si>
    <t>Q17R3C7</t>
  </si>
  <si>
    <t>Q17R4C1</t>
  </si>
  <si>
    <t>Q17R4C2</t>
  </si>
  <si>
    <t>Q17R4C3</t>
  </si>
  <si>
    <t>Q17R4C4</t>
  </si>
  <si>
    <t>Q17R4C5</t>
  </si>
  <si>
    <t>Q17R4C6</t>
  </si>
  <si>
    <t>Q17R4C7</t>
  </si>
  <si>
    <t>Q17R5C1</t>
  </si>
  <si>
    <t>Q17R5C2</t>
  </si>
  <si>
    <t>Q17R5C3</t>
  </si>
  <si>
    <t>Q17R5C4</t>
  </si>
  <si>
    <t>Q17R5C5</t>
  </si>
  <si>
    <t>Q17R5C6</t>
  </si>
  <si>
    <t>Q17R5C7</t>
  </si>
  <si>
    <t>Q17R6C1</t>
  </si>
  <si>
    <t>Q17R6C2</t>
  </si>
  <si>
    <t>Q17R6C3</t>
  </si>
  <si>
    <t>Q17R6C4</t>
  </si>
  <si>
    <t>Q17R6C5</t>
  </si>
  <si>
    <t>Q17R6C6</t>
  </si>
  <si>
    <t>Q17R6C7</t>
  </si>
  <si>
    <t>Q18R1C1</t>
  </si>
  <si>
    <t>Q18R1C2</t>
  </si>
  <si>
    <t>Q18R1C3</t>
  </si>
  <si>
    <t>Q18R1C4</t>
  </si>
  <si>
    <t>Q18R1C5</t>
  </si>
  <si>
    <t>Q18R1C6</t>
  </si>
  <si>
    <t>Q18R1C7</t>
  </si>
  <si>
    <t>Q18R2C1</t>
  </si>
  <si>
    <t>Q18R2C2</t>
  </si>
  <si>
    <t>Q18R2C3</t>
  </si>
  <si>
    <t>Q18R2C4</t>
  </si>
  <si>
    <t>Q18R2C5</t>
  </si>
  <si>
    <t>Q18R2C6</t>
  </si>
  <si>
    <t>Q18R2C7</t>
  </si>
  <si>
    <t>Q18R3C1</t>
  </si>
  <si>
    <t>Q18R3C2</t>
  </si>
  <si>
    <t>Q18R3C3</t>
  </si>
  <si>
    <t>Q18R3C4</t>
  </si>
  <si>
    <t>Q18R3C5</t>
  </si>
  <si>
    <t>Q18R3C6</t>
  </si>
  <si>
    <t>Q18R3C7</t>
  </si>
  <si>
    <t>Q18R4C1</t>
  </si>
  <si>
    <t>Q18R4C2</t>
  </si>
  <si>
    <t>Q18R4C3</t>
  </si>
  <si>
    <t>Q18R4C4</t>
  </si>
  <si>
    <t>Q18R4C5</t>
  </si>
  <si>
    <t>Q18R4C6</t>
  </si>
  <si>
    <t>Q18R4C7</t>
  </si>
  <si>
    <t>Q18R5C1</t>
  </si>
  <si>
    <t>Q18R5C2</t>
  </si>
  <si>
    <t>Q18R5C3</t>
  </si>
  <si>
    <t>Q18R5C4</t>
  </si>
  <si>
    <t>Q18R5C5</t>
  </si>
  <si>
    <t>Q18R5C6</t>
  </si>
  <si>
    <t>Q18R5C7</t>
  </si>
  <si>
    <t>Q18R6C1</t>
  </si>
  <si>
    <t>Q18R6C2</t>
  </si>
  <si>
    <t>Q18R6C3</t>
  </si>
  <si>
    <t>Q18R6C4</t>
  </si>
  <si>
    <t>Q18R6C5</t>
  </si>
  <si>
    <t>Q18R6C6</t>
  </si>
  <si>
    <t>Q18R6C7</t>
  </si>
  <si>
    <t>Q19R1C1</t>
  </si>
  <si>
    <t>Q19R1C2</t>
  </si>
  <si>
    <t>Q19R1C3</t>
  </si>
  <si>
    <t>Q19R1C4</t>
  </si>
  <si>
    <t>Q19R1C5</t>
  </si>
  <si>
    <t>Q19R1C6</t>
  </si>
  <si>
    <t>Q19R1C7</t>
  </si>
  <si>
    <t>Q19R1C8</t>
  </si>
  <si>
    <t>Q19R1C9</t>
  </si>
  <si>
    <t>Q19R1C10</t>
  </si>
  <si>
    <t>Q19R2C1</t>
  </si>
  <si>
    <t>Q19R2C2</t>
  </si>
  <si>
    <t>Q19R2C3</t>
  </si>
  <si>
    <t>Q19R2C4</t>
  </si>
  <si>
    <t>Q19R2C5</t>
  </si>
  <si>
    <t>Q19R2C6</t>
  </si>
  <si>
    <t>Q19R2C7</t>
  </si>
  <si>
    <t>Q19R2C8</t>
  </si>
  <si>
    <t>Q19R2C9</t>
  </si>
  <si>
    <t>Q19R2C10</t>
  </si>
  <si>
    <t>Q19R3C1</t>
  </si>
  <si>
    <t>Q19R3C2</t>
  </si>
  <si>
    <t>Q19R3C3</t>
  </si>
  <si>
    <t>Q19R3C4</t>
  </si>
  <si>
    <t>Q19R3C5</t>
  </si>
  <si>
    <t>Q19R3C6</t>
  </si>
  <si>
    <t>Q19R3C7</t>
  </si>
  <si>
    <t>Q19R3C8</t>
  </si>
  <si>
    <t>Q19R3C9</t>
  </si>
  <si>
    <t>Q19R3C10</t>
  </si>
  <si>
    <t>Q19R4C1</t>
  </si>
  <si>
    <t>Q19R4C2</t>
  </si>
  <si>
    <t>Q19R4C3</t>
  </si>
  <si>
    <t>Q19R4C4</t>
  </si>
  <si>
    <t>Q19R4C5</t>
  </si>
  <si>
    <t>Q19R4C6</t>
  </si>
  <si>
    <t>Q19R4C7</t>
  </si>
  <si>
    <t>Q19R4C8</t>
  </si>
  <si>
    <t>Q19R4C9</t>
  </si>
  <si>
    <t>Q19R4C10</t>
  </si>
  <si>
    <t>Q19R5C1</t>
  </si>
  <si>
    <t>Q19R5C2</t>
  </si>
  <si>
    <t>Q19R5C3</t>
  </si>
  <si>
    <t>Q19R5C4</t>
  </si>
  <si>
    <t>Q19R5C5</t>
  </si>
  <si>
    <t>Q19R5C6</t>
  </si>
  <si>
    <t>Q19R5C7</t>
  </si>
  <si>
    <t>Q19R5C8</t>
  </si>
  <si>
    <t>Q19R5C9</t>
  </si>
  <si>
    <t>Q19R5C10</t>
  </si>
  <si>
    <t>Q19R6C1</t>
  </si>
  <si>
    <t>Q19R6C2</t>
  </si>
  <si>
    <t>Q19R6C3</t>
  </si>
  <si>
    <t>Q19R6C4</t>
  </si>
  <si>
    <t>Q19R6C5</t>
  </si>
  <si>
    <t>Q19R6C6</t>
  </si>
  <si>
    <t>Q19R6C7</t>
  </si>
  <si>
    <t>Q19R6C8</t>
  </si>
  <si>
    <t>Q19R6C9</t>
  </si>
  <si>
    <t>Q19R6C10</t>
  </si>
  <si>
    <t>Q19R7C1</t>
  </si>
  <si>
    <t>Q19R7C2</t>
  </si>
  <si>
    <t>Q19R7C3</t>
  </si>
  <si>
    <t>Q19R7C4</t>
  </si>
  <si>
    <t>Q19R7C5</t>
  </si>
  <si>
    <t>Q19R7C6</t>
  </si>
  <si>
    <t>Q19R7C7</t>
  </si>
  <si>
    <t>Q19R7C8</t>
  </si>
  <si>
    <t>Q19R7C9</t>
  </si>
  <si>
    <t>Q19R7C10</t>
  </si>
  <si>
    <t>Q20R1C1</t>
  </si>
  <si>
    <t>Q20R1C2</t>
  </si>
  <si>
    <t>Q20R1C3</t>
  </si>
  <si>
    <t>Q20R1C4</t>
  </si>
  <si>
    <t>Q20R1C5</t>
  </si>
  <si>
    <t>Q20R1C6</t>
  </si>
  <si>
    <t>Q20R1C7</t>
  </si>
  <si>
    <t>Q20R1C8</t>
  </si>
  <si>
    <t>Q20R1C9</t>
  </si>
  <si>
    <t>Q20R1C10</t>
  </si>
  <si>
    <t>Q20R2C1</t>
  </si>
  <si>
    <t>Q20R2C2</t>
  </si>
  <si>
    <t>Q20R2C3</t>
  </si>
  <si>
    <t>Q20R2C4</t>
  </si>
  <si>
    <t>Q20R2C5</t>
  </si>
  <si>
    <t>Q20R2C6</t>
  </si>
  <si>
    <t>Q20R2C7</t>
  </si>
  <si>
    <t>Q20R2C8</t>
  </si>
  <si>
    <t>Q20R2C9</t>
  </si>
  <si>
    <t>Q20R2C10</t>
  </si>
  <si>
    <t>Q20R3C1</t>
  </si>
  <si>
    <t>Q20R3C2</t>
  </si>
  <si>
    <t>Q20R3C3</t>
  </si>
  <si>
    <t>Q20R3C4</t>
  </si>
  <si>
    <t>Q20R3C5</t>
  </si>
  <si>
    <t>Q20R3C6</t>
  </si>
  <si>
    <t>Q20R3C7</t>
  </si>
  <si>
    <t>Q20R3C8</t>
  </si>
  <si>
    <t>Q20R3C9</t>
  </si>
  <si>
    <t>Q20R3C10</t>
  </si>
  <si>
    <t>Q20R4C1</t>
  </si>
  <si>
    <t>Q20R4C2</t>
  </si>
  <si>
    <t>Q20R4C3</t>
  </si>
  <si>
    <t>Q20R4C4</t>
  </si>
  <si>
    <t>Q20R4C5</t>
  </si>
  <si>
    <t>Q20R4C6</t>
  </si>
  <si>
    <t>Q20R4C7</t>
  </si>
  <si>
    <t>Q20R4C8</t>
  </si>
  <si>
    <t>Q20R4C9</t>
  </si>
  <si>
    <t>Q20R4C10</t>
  </si>
  <si>
    <t>Q20R5C1</t>
  </si>
  <si>
    <t>Q20R5C2</t>
  </si>
  <si>
    <t>Q20R5C3</t>
  </si>
  <si>
    <t>Q20R5C4</t>
  </si>
  <si>
    <t>Q20R5C5</t>
  </si>
  <si>
    <t>Q20R5C6</t>
  </si>
  <si>
    <t>Q20R5C7</t>
  </si>
  <si>
    <t>Q20R5C8</t>
  </si>
  <si>
    <t>Q20R5C9</t>
  </si>
  <si>
    <t>Q20R5C10</t>
  </si>
  <si>
    <t>Q20R6C1</t>
  </si>
  <si>
    <t>Q20R6C2</t>
  </si>
  <si>
    <t>Q20R6C3</t>
  </si>
  <si>
    <t>Q20R6C4</t>
  </si>
  <si>
    <t>Q20R6C5</t>
  </si>
  <si>
    <t>Q20R6C6</t>
  </si>
  <si>
    <t>Q20R6C7</t>
  </si>
  <si>
    <t>Q20R6C8</t>
  </si>
  <si>
    <t>Q20R6C9</t>
  </si>
  <si>
    <t>Q20R6C10</t>
  </si>
  <si>
    <t>Q20R7C1</t>
  </si>
  <si>
    <t>Q20R7C2</t>
  </si>
  <si>
    <t>Q20R7C3</t>
  </si>
  <si>
    <t>Q20R7C4</t>
  </si>
  <si>
    <t>Q20R7C5</t>
  </si>
  <si>
    <t>Q20R7C6</t>
  </si>
  <si>
    <t>Q20R7C7</t>
  </si>
  <si>
    <t>Q20R7C8</t>
  </si>
  <si>
    <t>Q20R7C9</t>
  </si>
  <si>
    <t>Q20R7C10</t>
  </si>
  <si>
    <t>Q21R1C1</t>
  </si>
  <si>
    <t>Q21R1C2</t>
  </si>
  <si>
    <t>Q21R1C3</t>
  </si>
  <si>
    <t>Q21R1C4</t>
  </si>
  <si>
    <t>Q22R1C1</t>
  </si>
  <si>
    <t>Q23R1C1</t>
  </si>
  <si>
    <t>Q23R2C1</t>
  </si>
  <si>
    <t>Q23R3C1</t>
  </si>
  <si>
    <t>Q23R4C1</t>
  </si>
  <si>
    <t>Q24R1C1</t>
  </si>
  <si>
    <t>Q24R2C1</t>
  </si>
  <si>
    <t>Q24R3C1</t>
  </si>
  <si>
    <t>Q24R4C1</t>
  </si>
  <si>
    <t>Q24R5C1</t>
  </si>
  <si>
    <t>Q3R1C2</t>
  </si>
  <si>
    <t>Q3R1C3</t>
  </si>
  <si>
    <t>Q3R1C4</t>
  </si>
  <si>
    <t>Q3R1C5</t>
  </si>
  <si>
    <t>Q3R1C6</t>
  </si>
  <si>
    <t>Q3R1C7</t>
  </si>
  <si>
    <t>Q4R1C2</t>
  </si>
  <si>
    <t>Q4R1C3</t>
  </si>
  <si>
    <t>Q4R1C4</t>
  </si>
  <si>
    <t>Q4R1C5</t>
  </si>
  <si>
    <t>Q4R1C6</t>
  </si>
  <si>
    <t>Q4R1C7</t>
  </si>
  <si>
    <t>Q4R2C2</t>
  </si>
  <si>
    <t>Q4R2C3</t>
  </si>
  <si>
    <t>Q4R2C4</t>
  </si>
  <si>
    <t>Q4R2C5</t>
  </si>
  <si>
    <t>Q4R2C6</t>
  </si>
  <si>
    <t>Q4R2C7</t>
  </si>
  <si>
    <t>Q4R3C2</t>
  </si>
  <si>
    <t>Q4R3C3</t>
  </si>
  <si>
    <t>Q4R3C4</t>
  </si>
  <si>
    <t>Q4R3C5</t>
  </si>
  <si>
    <t>Q4R3C6</t>
  </si>
  <si>
    <t>Q4R3C7</t>
  </si>
  <si>
    <t>Q4R4C2</t>
  </si>
  <si>
    <t>Q4R4C3</t>
  </si>
  <si>
    <t>Q4R4C4</t>
  </si>
  <si>
    <t>Q4R4C5</t>
  </si>
  <si>
    <t>Q4R4C6</t>
  </si>
  <si>
    <t>Q4R4C7</t>
  </si>
  <si>
    <t>Q4R5C2</t>
  </si>
  <si>
    <t>Q4R5C3</t>
  </si>
  <si>
    <t>Q4R5C4</t>
  </si>
  <si>
    <t>Q4R5C5</t>
  </si>
  <si>
    <t>Q4R5C6</t>
  </si>
  <si>
    <t>Q4R5C7</t>
  </si>
  <si>
    <t>Q4R6C2</t>
  </si>
  <si>
    <t>Q4R6C3</t>
  </si>
  <si>
    <t>Q4R6C4</t>
  </si>
  <si>
    <t>Q4R6C5</t>
  </si>
  <si>
    <t>Q4R6C6</t>
  </si>
  <si>
    <t>Q4R6C7</t>
  </si>
  <si>
    <t>Q4R7C2</t>
  </si>
  <si>
    <t>Q4R7C3</t>
  </si>
  <si>
    <t>Q4R7C4</t>
  </si>
  <si>
    <t>Q4R7C5</t>
  </si>
  <si>
    <t>Q4R7C6</t>
  </si>
  <si>
    <t>Q4R7C7</t>
  </si>
  <si>
    <t>Q4R8C2</t>
  </si>
  <si>
    <t>Q4R8C3</t>
  </si>
  <si>
    <t>Q4R8C4</t>
  </si>
  <si>
    <t>Q4R8C5</t>
  </si>
  <si>
    <t>Q4R8C6</t>
  </si>
  <si>
    <t>Q4R8C7</t>
  </si>
  <si>
    <t>Q5R3C1</t>
  </si>
  <si>
    <t>Q5R4C1</t>
  </si>
  <si>
    <t>Q5R5C1</t>
  </si>
  <si>
    <t>Q5R6C1</t>
  </si>
  <si>
    <t>Q5R7C1</t>
  </si>
  <si>
    <t>Q5R8C1</t>
  </si>
  <si>
    <t>Q5R9C1</t>
  </si>
  <si>
    <t>Q5R10C1</t>
  </si>
  <si>
    <t>Q5R11C1</t>
  </si>
  <si>
    <t>Q5R12C1</t>
  </si>
  <si>
    <t>Q5R13C1</t>
  </si>
  <si>
    <t>Q5R14C1</t>
  </si>
  <si>
    <t>Q5R15C1</t>
  </si>
  <si>
    <t>Q5R16C1</t>
  </si>
  <si>
    <t>Q5R17C1</t>
  </si>
  <si>
    <t>Q5R18C1</t>
  </si>
  <si>
    <t>Q5R19C1</t>
  </si>
  <si>
    <t>Q5R20C1</t>
  </si>
  <si>
    <t>Q5R21C1</t>
  </si>
  <si>
    <t>Q5R22C1</t>
  </si>
  <si>
    <t>Q5R23C1</t>
  </si>
  <si>
    <t>Q5R24C1</t>
  </si>
  <si>
    <t>Q5R25C1</t>
  </si>
  <si>
    <t>Q5R26C1</t>
  </si>
  <si>
    <t>Q5R27C1</t>
  </si>
  <si>
    <t>Q5R28C1</t>
  </si>
  <si>
    <t>Q5R29C1</t>
  </si>
  <si>
    <t>Q5R30C1</t>
  </si>
  <si>
    <t>Q5R31C1</t>
  </si>
  <si>
    <t>Q5R32C1</t>
  </si>
  <si>
    <t>Q5R33C1</t>
  </si>
  <si>
    <t>Q5R34C1</t>
  </si>
  <si>
    <t>Q5R35C1</t>
  </si>
  <si>
    <t>Q5R36C1</t>
  </si>
  <si>
    <t>Q5R37C1</t>
  </si>
  <si>
    <t>Q5R38C1</t>
  </si>
  <si>
    <t>Q5R39C1</t>
  </si>
  <si>
    <t>Q5R40C1</t>
  </si>
  <si>
    <t>Q5R41C1</t>
  </si>
  <si>
    <t>Q5R42C1</t>
  </si>
  <si>
    <t>Q5R43C1</t>
  </si>
  <si>
    <t>Q5R44C1</t>
  </si>
  <si>
    <t>Q5R45C1</t>
  </si>
  <si>
    <t>Q5R46C1</t>
  </si>
  <si>
    <t>Q5R47C1</t>
  </si>
  <si>
    <t>Q5R48C1</t>
  </si>
  <si>
    <t>Q5R49C1</t>
  </si>
  <si>
    <t>Q5R50C1</t>
  </si>
  <si>
    <t>Q5R51C1</t>
  </si>
  <si>
    <t>Q5R52C1</t>
  </si>
  <si>
    <t>Q5R53C1</t>
  </si>
  <si>
    <t>Q5R54C1</t>
  </si>
  <si>
    <t>Q5R55C1</t>
  </si>
  <si>
    <t>Q5R56C1</t>
  </si>
  <si>
    <t>Q5R57C1</t>
  </si>
  <si>
    <t>Q5R58C1</t>
  </si>
  <si>
    <t>Q5R59C1</t>
  </si>
  <si>
    <t>Q6R7C1</t>
  </si>
  <si>
    <t>Q6R8C1</t>
  </si>
  <si>
    <t>Q6R9C1</t>
  </si>
  <si>
    <t>Q6R10C1</t>
  </si>
  <si>
    <t>Q6R11C1</t>
  </si>
  <si>
    <t>Q6R12C1</t>
  </si>
  <si>
    <t>Q6R13C1</t>
  </si>
  <si>
    <t>Q6R14C1</t>
  </si>
  <si>
    <t>Q6R15C1</t>
  </si>
  <si>
    <t>Q6R16C1</t>
  </si>
  <si>
    <t>Q6R17C1</t>
  </si>
  <si>
    <t>Q6R18C1</t>
  </si>
  <si>
    <t>Q6R19C1</t>
  </si>
  <si>
    <t>Q6R20C1</t>
  </si>
  <si>
    <t>Q9R1C6</t>
  </si>
  <si>
    <t>Q9R1C7</t>
  </si>
  <si>
    <t>Q9R1C8</t>
  </si>
  <si>
    <t>Q9R1C9</t>
  </si>
  <si>
    <t>Q9R1C10</t>
  </si>
  <si>
    <t>Q9R2C1</t>
  </si>
  <si>
    <t>Q9R2C2</t>
  </si>
  <si>
    <t>Q9R2C3</t>
  </si>
  <si>
    <t>Q9R2C4</t>
  </si>
  <si>
    <t>Q9R2C5</t>
  </si>
  <si>
    <t>Q9R2C6</t>
  </si>
  <si>
    <t>Q9R2C7</t>
  </si>
  <si>
    <t>Q9R2C8</t>
  </si>
  <si>
    <t>Q9R2C9</t>
  </si>
  <si>
    <t>Q9R2C10</t>
  </si>
  <si>
    <t>Q9R3C1</t>
  </si>
  <si>
    <t>Q9R3C2</t>
  </si>
  <si>
    <t>Q9R3C3</t>
  </si>
  <si>
    <t>Q9R3C4</t>
  </si>
  <si>
    <t>Q9R3C5</t>
  </si>
  <si>
    <t>Q9R3C6</t>
  </si>
  <si>
    <t>Q9R3C7</t>
  </si>
  <si>
    <t>Q9R3C8</t>
  </si>
  <si>
    <t>Q9R3C9</t>
  </si>
  <si>
    <t>Q9R3C10</t>
  </si>
  <si>
    <t>Q9R4C1</t>
  </si>
  <si>
    <t>Q9R4C2</t>
  </si>
  <si>
    <t>Q9R4C3</t>
  </si>
  <si>
    <t>Q9R4C4</t>
  </si>
  <si>
    <t>Q9R4C5</t>
  </si>
  <si>
    <t>Q9R4C6</t>
  </si>
  <si>
    <t>Q9R4C7</t>
  </si>
  <si>
    <t>Q9R4C8</t>
  </si>
  <si>
    <t>Q9R4C9</t>
  </si>
  <si>
    <t>Q9R4C10</t>
  </si>
  <si>
    <t>Q9R5C1</t>
  </si>
  <si>
    <t>Q9R5C2</t>
  </si>
  <si>
    <t>Q9R5C3</t>
  </si>
  <si>
    <t>Q9R5C4</t>
  </si>
  <si>
    <t>Q9R5C5</t>
  </si>
  <si>
    <t>Q9R5C6</t>
  </si>
  <si>
    <t>Q9R5C7</t>
  </si>
  <si>
    <t>Q9R5C8</t>
  </si>
  <si>
    <t>Q9R5C9</t>
  </si>
  <si>
    <t>Q9R5C10</t>
  </si>
  <si>
    <t>Q9R6C1</t>
  </si>
  <si>
    <t>Q9R6C2</t>
  </si>
  <si>
    <t>Q9R6C3</t>
  </si>
  <si>
    <t>Q9R6C4</t>
  </si>
  <si>
    <t>Q9R6C5</t>
  </si>
  <si>
    <t>Q9R6C6</t>
  </si>
  <si>
    <t>Q9R6C7</t>
  </si>
  <si>
    <t>Q9R6C8</t>
  </si>
  <si>
    <t>Q9R6C9</t>
  </si>
  <si>
    <t>Q9R6C10</t>
  </si>
  <si>
    <t>Q10R1C3</t>
  </si>
  <si>
    <t>Q10R1C4</t>
  </si>
  <si>
    <t>Q10R2C3</t>
  </si>
  <si>
    <t>Q10R2C4</t>
  </si>
  <si>
    <t>Q10R3C3</t>
  </si>
  <si>
    <t>Q10R3C4</t>
  </si>
  <si>
    <t>Q10R4C3</t>
  </si>
  <si>
    <t>Q10R4C4</t>
  </si>
  <si>
    <t>Q10R5C3</t>
  </si>
  <si>
    <t>Q10R5C4</t>
  </si>
  <si>
    <t>Q10R6C3</t>
  </si>
  <si>
    <t>Q10R6C4</t>
  </si>
  <si>
    <t>Q11R1C3</t>
  </si>
  <si>
    <t>Q11R1C4</t>
  </si>
  <si>
    <t>Q11R1C5</t>
  </si>
  <si>
    <t>Q12R2C1</t>
  </si>
  <si>
    <t>Q12R2C2</t>
  </si>
  <si>
    <t>Q12R3C1</t>
  </si>
  <si>
    <t>Q12R3C2</t>
  </si>
  <si>
    <t>Q12R4C1</t>
  </si>
  <si>
    <t>Q12R4C2</t>
  </si>
  <si>
    <t>Q12R5C1</t>
  </si>
  <si>
    <t>Q12R5C2</t>
  </si>
  <si>
    <t>Q12R6C1</t>
  </si>
  <si>
    <t>Q12R6C2</t>
  </si>
  <si>
    <t>Q12R7C1</t>
  </si>
  <si>
    <t>Q12R7C2</t>
  </si>
  <si>
    <t>Q13R1C2</t>
  </si>
  <si>
    <t>Q13R2C2</t>
  </si>
  <si>
    <t>Q15R3C1</t>
  </si>
  <si>
    <t>Q15R3C2</t>
  </si>
  <si>
    <t>Q15R3C3</t>
  </si>
  <si>
    <t>Q15R3C4</t>
  </si>
  <si>
    <t>Q15R4C1</t>
  </si>
  <si>
    <t>Q15R4C2</t>
  </si>
  <si>
    <t>Q15R4C3</t>
  </si>
  <si>
    <t>Q15R4C4</t>
  </si>
  <si>
    <t>Q15R5C1</t>
  </si>
  <si>
    <t>Q15R5C2</t>
  </si>
  <si>
    <t>Q15R5C3</t>
  </si>
  <si>
    <t>Q15R5C4</t>
  </si>
  <si>
    <t>Q15R6C1</t>
  </si>
  <si>
    <t>Q15R6C2</t>
  </si>
  <si>
    <t>Q15R6C3</t>
  </si>
  <si>
    <t>Q15R6C4</t>
  </si>
  <si>
    <t>Q16R5C1</t>
  </si>
  <si>
    <t>Q16R5C2</t>
  </si>
  <si>
    <t>Q16R5C3</t>
  </si>
  <si>
    <t>Q16R5C4</t>
  </si>
  <si>
    <t>Q16R6C1</t>
  </si>
  <si>
    <t>Q16R6C2</t>
  </si>
  <si>
    <t>Q16R6C3</t>
  </si>
  <si>
    <t>Q16R6C4</t>
  </si>
  <si>
    <t>Q16R7C1</t>
  </si>
  <si>
    <t>Q16R7C2</t>
  </si>
  <si>
    <t>Q16R7C3</t>
  </si>
  <si>
    <t>Q16R7C4</t>
  </si>
  <si>
    <t>Q21R1C5</t>
  </si>
  <si>
    <t>Q21R1C6</t>
  </si>
  <si>
    <t>Q21R1C7</t>
  </si>
  <si>
    <t>Q21R1C8</t>
  </si>
  <si>
    <t>Q21R1C9</t>
  </si>
  <si>
    <t>Q21R1C10</t>
  </si>
  <si>
    <t>Q21R2C1</t>
  </si>
  <si>
    <t>Q21R2C2</t>
  </si>
  <si>
    <t>Q21R2C3</t>
  </si>
  <si>
    <t>Q21R2C4</t>
  </si>
  <si>
    <t>Q21R2C5</t>
  </si>
  <si>
    <t>Q21R2C6</t>
  </si>
  <si>
    <t>Q21R2C7</t>
  </si>
  <si>
    <t>Q21R2C8</t>
  </si>
  <si>
    <t>Q21R2C9</t>
  </si>
  <si>
    <t>Q21R2C10</t>
  </si>
  <si>
    <t>Q21R3C1</t>
  </si>
  <si>
    <t>Q21R3C2</t>
  </si>
  <si>
    <t>Q21R3C3</t>
  </si>
  <si>
    <t>Q21R3C4</t>
  </si>
  <si>
    <t>Q21R3C5</t>
  </si>
  <si>
    <t>Q21R3C6</t>
  </si>
  <si>
    <t>Q21R3C7</t>
  </si>
  <si>
    <t>Q21R3C8</t>
  </si>
  <si>
    <t>Q21R3C9</t>
  </si>
  <si>
    <t>Q21R3C10</t>
  </si>
  <si>
    <t>Q21R4C1</t>
  </si>
  <si>
    <t>Q21R4C2</t>
  </si>
  <si>
    <t>Q21R4C3</t>
  </si>
  <si>
    <t>Q21R4C4</t>
  </si>
  <si>
    <t>Q21R4C5</t>
  </si>
  <si>
    <t>Q21R4C6</t>
  </si>
  <si>
    <t>Q21R4C7</t>
  </si>
  <si>
    <t>Q21R4C8</t>
  </si>
  <si>
    <t>Q21R4C9</t>
  </si>
  <si>
    <t>Q21R4C10</t>
  </si>
  <si>
    <t>Q21R5C1</t>
  </si>
  <si>
    <t>Q21R5C2</t>
  </si>
  <si>
    <t>Q21R5C3</t>
  </si>
  <si>
    <t>Q21R5C4</t>
  </si>
  <si>
    <t>Q21R5C5</t>
  </si>
  <si>
    <t>Q21R5C6</t>
  </si>
  <si>
    <t>Q21R5C7</t>
  </si>
  <si>
    <t>Q21R5C8</t>
  </si>
  <si>
    <t>Q21R5C9</t>
  </si>
  <si>
    <t>Q21R5C10</t>
  </si>
  <si>
    <t>Q21R6C1</t>
  </si>
  <si>
    <t>Q21R6C2</t>
  </si>
  <si>
    <t>Q21R6C3</t>
  </si>
  <si>
    <t>Q21R6C4</t>
  </si>
  <si>
    <t>Q21R6C5</t>
  </si>
  <si>
    <t>Q21R6C6</t>
  </si>
  <si>
    <t>Q21R6C7</t>
  </si>
  <si>
    <t>Q21R6C8</t>
  </si>
  <si>
    <t>Q21R6C9</t>
  </si>
  <si>
    <t>Q21R6C10</t>
  </si>
  <si>
    <t>Q21R7C1</t>
  </si>
  <si>
    <t>Q21R7C2</t>
  </si>
  <si>
    <t>Q21R7C3</t>
  </si>
  <si>
    <t>Q21R7C4</t>
  </si>
  <si>
    <t>Q21R7C5</t>
  </si>
  <si>
    <t>Q21R7C6</t>
  </si>
  <si>
    <t>Q21R7C7</t>
  </si>
  <si>
    <t>Q21R7C8</t>
  </si>
  <si>
    <t>Q21R7C9</t>
  </si>
  <si>
    <t>Q21R7C10</t>
  </si>
  <si>
    <t>Q22R1C2</t>
  </si>
  <si>
    <t>Q22R1C3</t>
  </si>
  <si>
    <t>Source</t>
  </si>
  <si>
    <t>Public</t>
  </si>
  <si>
    <t>16(2)</t>
  </si>
  <si>
    <t>20.1</t>
  </si>
  <si>
    <t>20.2</t>
  </si>
  <si>
    <t>20.4</t>
  </si>
  <si>
    <t>16(3)</t>
  </si>
  <si>
    <t>22</t>
  </si>
  <si>
    <t>15(1)</t>
  </si>
  <si>
    <t>19(1)</t>
  </si>
  <si>
    <t>22.1(1)</t>
  </si>
  <si>
    <t>16.2(1)</t>
  </si>
  <si>
    <t>23</t>
  </si>
  <si>
    <t>16.3</t>
  </si>
  <si>
    <t>24(1)</t>
  </si>
  <si>
    <t>16.5</t>
  </si>
  <si>
    <t>17</t>
  </si>
  <si>
    <t>69(1)</t>
  </si>
  <si>
    <t>68.1</t>
  </si>
  <si>
    <t>69.1(1)</t>
  </si>
  <si>
    <t xml:space="preserve">Production </t>
  </si>
  <si>
    <t xml:space="preserve">Reproduction </t>
  </si>
  <si>
    <t>Nom de l’institution:</t>
  </si>
  <si>
    <t xml:space="preserve">Période d'établissement de rapport : </t>
  </si>
  <si>
    <t>au</t>
  </si>
  <si>
    <t>Nombre de demandes</t>
  </si>
  <si>
    <t>Reçues pendant la période d'établissement de rapport</t>
  </si>
  <si>
    <t>En suspens à la fin de la période d'établissement de rapport précédente</t>
  </si>
  <si>
    <t>Fermées pendant la période d'établissement de rapport</t>
  </si>
  <si>
    <t>Reportées à la prochaine période d'établissement de rapport</t>
  </si>
  <si>
    <t>Délai de traitement</t>
  </si>
  <si>
    <t>PARTIE 2 – Demandes fermées pendant la période d'établissement de rapport</t>
  </si>
  <si>
    <t>2.1 Disposition et délai de traitement</t>
  </si>
  <si>
    <t>1  à 15 jours</t>
  </si>
  <si>
    <t>16 à 30 jours</t>
  </si>
  <si>
    <t>31 à 60 jours</t>
  </si>
  <si>
    <t>61 à 120 jours</t>
  </si>
  <si>
    <t>121  à 180 jours</t>
  </si>
  <si>
    <t>181 à 365 jours</t>
  </si>
  <si>
    <t>Plus de 365 jours</t>
  </si>
  <si>
    <t>Communication totale</t>
  </si>
  <si>
    <t>Communication partielle</t>
  </si>
  <si>
    <t>Exception totale</t>
  </si>
  <si>
    <t>Exclusion totale</t>
  </si>
  <si>
    <t>Aucun document n’existe</t>
  </si>
  <si>
    <t>Demande transmise</t>
  </si>
  <si>
    <t>Demande abandonnée</t>
  </si>
  <si>
    <t>Article</t>
  </si>
  <si>
    <t xml:space="preserve">2.2 Exceptions </t>
  </si>
  <si>
    <t>2.4 Support des documents communiqués</t>
  </si>
  <si>
    <t>Papier</t>
  </si>
  <si>
    <t>Électronique</t>
  </si>
  <si>
    <t>Autres</t>
  </si>
  <si>
    <t>2.5 Complexité</t>
  </si>
  <si>
    <t>2.5.1 Pages pertinentes traitées et communiquées</t>
  </si>
  <si>
    <t>Disposition des demandes</t>
  </si>
  <si>
    <t>Nombre de pages traitées</t>
  </si>
  <si>
    <t>Nombre de pages communiquées</t>
  </si>
  <si>
    <t>Ni confirmée ni infirmée</t>
  </si>
  <si>
    <t>2.5.2 Pages pertinentes traitées et communiquées en fonction de l’ampleur des demandes</t>
  </si>
  <si>
    <t>Moins de 100 pages traitées</t>
  </si>
  <si>
    <t>101 à 500 pages traitées</t>
  </si>
  <si>
    <t>501 à 1 000 pages traitées</t>
  </si>
  <si>
    <t>1 001 à 5 000 pages traitées</t>
  </si>
  <si>
    <t>Plus de 5 000 pages traitées</t>
  </si>
  <si>
    <t>Pages communiquées</t>
  </si>
  <si>
    <t>2.5.3 Autres complexités</t>
  </si>
  <si>
    <t>Consultation requise</t>
  </si>
  <si>
    <t>Avis juridique</t>
  </si>
  <si>
    <t>Renseignements entremêlés</t>
  </si>
  <si>
    <t>2.6 Présomptions de refus</t>
  </si>
  <si>
    <t>2.6.1 Motifs du non respect du délai statutaire</t>
  </si>
  <si>
    <t>Motif principal</t>
  </si>
  <si>
    <t>Nombre de demandes fermées après le délai statutaire</t>
  </si>
  <si>
    <t>Charge de travail</t>
  </si>
  <si>
    <t xml:space="preserve">Consultation externe </t>
  </si>
  <si>
    <t>Consultation interne</t>
  </si>
  <si>
    <t>2.6.2 Nombre de jours de retard</t>
  </si>
  <si>
    <t>Nombre de jours de retard</t>
  </si>
  <si>
    <t>Nombre de demandes en retard où le délai n’a pas été prorogé</t>
  </si>
  <si>
    <t>Nombre de demandes en retard où le délai a été prorogé</t>
  </si>
  <si>
    <t>1 à 15 jours</t>
  </si>
  <si>
    <t>121 à 180 jours</t>
  </si>
  <si>
    <t>2.7  Demandes de traduction</t>
  </si>
  <si>
    <t>Demandes de traduction</t>
  </si>
  <si>
    <t>Acceptées</t>
  </si>
  <si>
    <t>Refusées</t>
  </si>
  <si>
    <t>De l’anglais au français</t>
  </si>
  <si>
    <t>Du français à l’anglais</t>
  </si>
  <si>
    <t>PARTIE 3 – Communications en vertu des paragraphes 8(2) et 8(5)</t>
  </si>
  <si>
    <r>
      <t>Alinéa 8(2)</t>
    </r>
    <r>
      <rPr>
        <b/>
        <i/>
        <sz val="10"/>
        <rFont val="Arial"/>
        <family val="2"/>
      </rPr>
      <t>e</t>
    </r>
    <r>
      <rPr>
        <b/>
        <sz val="10"/>
        <rFont val="Arial"/>
        <family val="2"/>
      </rPr>
      <t>)</t>
    </r>
  </si>
  <si>
    <r>
      <t>Alinéa 8(2)</t>
    </r>
    <r>
      <rPr>
        <b/>
        <i/>
        <sz val="10"/>
        <rFont val="Arial"/>
        <family val="2"/>
      </rPr>
      <t>m</t>
    </r>
    <r>
      <rPr>
        <b/>
        <sz val="10"/>
        <rFont val="Arial"/>
        <family val="2"/>
      </rPr>
      <t>)</t>
    </r>
  </si>
  <si>
    <t>Paragraphe 8(5)</t>
  </si>
  <si>
    <t>PARTIE 4 – Demandes de correction de renseignements personnels et mentions</t>
  </si>
  <si>
    <t>Disposition des demandes de correction reçues</t>
  </si>
  <si>
    <t>Nombre</t>
  </si>
  <si>
    <t>Mentions annexées</t>
  </si>
  <si>
    <t>Demandes de correction acceptées</t>
  </si>
  <si>
    <t>PARTIE 5 – Prorogations</t>
  </si>
  <si>
    <t>5.1  Motifs des prorogations et disposition des demandes</t>
  </si>
  <si>
    <t>Disposition des demandes où le délai a été prorogé</t>
  </si>
  <si>
    <r>
      <t>15</t>
    </r>
    <r>
      <rPr>
        <b/>
        <i/>
        <sz val="10"/>
        <rFont val="Arial"/>
        <family val="2"/>
      </rPr>
      <t>a)</t>
    </r>
    <r>
      <rPr>
        <b/>
        <sz val="10"/>
        <rFont val="Arial"/>
        <family val="2"/>
      </rPr>
      <t xml:space="preserve">(i)
</t>
    </r>
    <r>
      <rPr>
        <sz val="10"/>
        <rFont val="Arial"/>
        <family val="2"/>
      </rPr>
      <t>Entrave au fonctionnement</t>
    </r>
  </si>
  <si>
    <t>Article 70</t>
  </si>
  <si>
    <r>
      <t>15</t>
    </r>
    <r>
      <rPr>
        <b/>
        <i/>
        <sz val="10"/>
        <rFont val="Arial"/>
        <family val="2"/>
      </rPr>
      <t>a)</t>
    </r>
    <r>
      <rPr>
        <b/>
        <sz val="10"/>
        <rFont val="Arial"/>
        <family val="2"/>
      </rPr>
      <t>(ii)</t>
    </r>
    <r>
      <rPr>
        <sz val="10"/>
        <rFont val="Arial"/>
        <family val="2"/>
      </rPr>
      <t xml:space="preserve">
Consultation</t>
    </r>
  </si>
  <si>
    <r>
      <t>15</t>
    </r>
    <r>
      <rPr>
        <b/>
        <i/>
        <sz val="10"/>
        <rFont val="Arial"/>
        <family val="2"/>
      </rPr>
      <t>b)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Traduction ou conversion</t>
    </r>
  </si>
  <si>
    <t>Durée des prorogations</t>
  </si>
  <si>
    <t>5.2 Durée des prorogations</t>
  </si>
  <si>
    <t>Exclustion totale</t>
  </si>
  <si>
    <t>Autres institutions du gouvernement du Canada</t>
  </si>
  <si>
    <t>Nombre de pages à traiter</t>
  </si>
  <si>
    <t>Autres organisations</t>
  </si>
  <si>
    <t>6.2 Recommandations et délai de traitement pour les demandes de consultation reçues d’autres institutions du gouvernement du Canada</t>
  </si>
  <si>
    <t>Nombre de jours requis pour traiter les demandes de consultation</t>
  </si>
  <si>
    <t>Communiquer en entier</t>
  </si>
  <si>
    <t>Communiquer en partie</t>
  </si>
  <si>
    <t>Exempter en entier</t>
  </si>
  <si>
    <t>Exclure en entier</t>
  </si>
  <si>
    <t>Consulter une autre institution</t>
  </si>
  <si>
    <t>Autre</t>
  </si>
  <si>
    <t>PARTIE 7- Délais de traitement des demandes de consultation sur les renseignements confidentiels du Cabinet</t>
  </si>
  <si>
    <t>7.1  Demandes auprès des services juridiques</t>
  </si>
  <si>
    <t>De 101 à 500 pages traitées</t>
  </si>
  <si>
    <t>De 501 à 1 000 pages traitées</t>
  </si>
  <si>
    <t>De 1 001 à 5 000 pages traitées</t>
  </si>
  <si>
    <t>Nombre de jours</t>
  </si>
  <si>
    <t>1 à 15</t>
  </si>
  <si>
    <t>16 à 30</t>
  </si>
  <si>
    <t>31 à 60</t>
  </si>
  <si>
    <t>61 à 120</t>
  </si>
  <si>
    <t>121 à 180</t>
  </si>
  <si>
    <t>181 à 365</t>
  </si>
  <si>
    <t>7.2 Demandes auprès du Bureau du Conseil privé</t>
  </si>
  <si>
    <t>Article 31</t>
  </si>
  <si>
    <t>Article 35</t>
  </si>
  <si>
    <t>Article 37</t>
  </si>
  <si>
    <t>Recours judiciaire</t>
  </si>
  <si>
    <t>PARTIE 9 - Évaluations des facteurs relatifs à la vie privée (ÉFVP)</t>
  </si>
  <si>
    <r>
      <t xml:space="preserve">Nombre d’ÉFVP </t>
    </r>
    <r>
      <rPr>
        <sz val="11"/>
        <color theme="1"/>
        <rFont val="Arial"/>
        <family val="2"/>
      </rPr>
      <t xml:space="preserve">terminées </t>
    </r>
  </si>
  <si>
    <t>10.1  Coûts</t>
  </si>
  <si>
    <t>Dépenses</t>
  </si>
  <si>
    <t>Montant</t>
  </si>
  <si>
    <t xml:space="preserve">Salaires </t>
  </si>
  <si>
    <t>Heures supplémentaires</t>
  </si>
  <si>
    <t>Biens et services</t>
  </si>
  <si>
    <t>• Contrats de services professionnels</t>
  </si>
  <si>
    <t>• Autres</t>
  </si>
  <si>
    <t>10.2  Ressources humaines</t>
  </si>
  <si>
    <t>Ressources</t>
  </si>
  <si>
    <t>Années-personnes consacrées aux activités liées à la protection des renseignements personnels</t>
  </si>
  <si>
    <t>Employés à temps plein</t>
  </si>
  <si>
    <t>Employés à temps partiel et occasionnels</t>
  </si>
  <si>
    <t>Employés régionaux</t>
  </si>
  <si>
    <t>Experts-conseils et personnel d’agence</t>
  </si>
  <si>
    <t>Étudiants</t>
  </si>
  <si>
    <r>
      <rPr>
        <b/>
        <sz val="10"/>
        <color rgb="FF000000"/>
        <rFont val="Arial"/>
        <family val="2"/>
      </rPr>
      <t xml:space="preserve">Remarque </t>
    </r>
    <r>
      <rPr>
        <sz val="10"/>
        <color rgb="FF000000"/>
        <rFont val="Arial"/>
        <family val="2"/>
      </rPr>
      <t>: Entrer des valeurs à deux décimales.</t>
    </r>
  </si>
  <si>
    <t>1.1  Nombre de demandes</t>
  </si>
  <si>
    <t>1.2  Source des demandes</t>
  </si>
  <si>
    <t>Médias</t>
  </si>
  <si>
    <t>Secteur universitaire</t>
  </si>
  <si>
    <t>Secteur commercial (secteur privé)</t>
  </si>
  <si>
    <t>Organisation</t>
  </si>
  <si>
    <t>Refus de s'identifier</t>
  </si>
  <si>
    <t>1.3 Demandes informelles</t>
  </si>
  <si>
    <r>
      <rPr>
        <b/>
        <sz val="10"/>
        <color theme="1"/>
        <rFont val="Arial"/>
        <family val="2"/>
      </rPr>
      <t>Remarque</t>
    </r>
    <r>
      <rPr>
        <sz val="10"/>
        <color theme="1"/>
        <rFont val="Arial"/>
        <family val="2"/>
      </rPr>
      <t xml:space="preserve"> : Toutes les demandes documentées comme étant « traitées de façon informelle » seront désormais indiquées dans cette section seulement.</t>
    </r>
  </si>
  <si>
    <t>2.1  Disposition et délai de traitement</t>
  </si>
  <si>
    <t>2.2 Exceptions</t>
  </si>
  <si>
    <r>
      <t xml:space="preserve">13(1) </t>
    </r>
    <r>
      <rPr>
        <i/>
        <sz val="10"/>
        <rFont val="Arial"/>
        <family val="2"/>
      </rPr>
      <t>a)</t>
    </r>
  </si>
  <si>
    <r>
      <t xml:space="preserve">13(1) </t>
    </r>
    <r>
      <rPr>
        <i/>
        <sz val="10"/>
        <rFont val="Arial"/>
        <family val="2"/>
      </rPr>
      <t>b)</t>
    </r>
  </si>
  <si>
    <r>
      <t xml:space="preserve">13(1) </t>
    </r>
    <r>
      <rPr>
        <i/>
        <sz val="10"/>
        <rFont val="Arial"/>
        <family val="2"/>
      </rPr>
      <t>c)</t>
    </r>
  </si>
  <si>
    <r>
      <t xml:space="preserve">13(1) </t>
    </r>
    <r>
      <rPr>
        <i/>
        <sz val="10"/>
        <rFont val="Arial"/>
        <family val="2"/>
      </rPr>
      <t>d)</t>
    </r>
  </si>
  <si>
    <r>
      <t xml:space="preserve">13(1) </t>
    </r>
    <r>
      <rPr>
        <i/>
        <sz val="10"/>
        <rFont val="Arial"/>
        <family val="2"/>
      </rPr>
      <t>e)</t>
    </r>
  </si>
  <si>
    <r>
      <t xml:space="preserve">14 </t>
    </r>
    <r>
      <rPr>
        <i/>
        <sz val="10"/>
        <rFont val="Arial"/>
        <family val="2"/>
      </rPr>
      <t>a)</t>
    </r>
  </si>
  <si>
    <r>
      <t xml:space="preserve">14 </t>
    </r>
    <r>
      <rPr>
        <i/>
        <sz val="10"/>
        <rFont val="Arial"/>
        <family val="2"/>
      </rPr>
      <t>b)</t>
    </r>
  </si>
  <si>
    <t>15(1) - A.I.*</t>
  </si>
  <si>
    <t>15(1) - Déf.*</t>
  </si>
  <si>
    <t>15(1) - A.S.*</t>
  </si>
  <si>
    <r>
      <t xml:space="preserve">16(1) </t>
    </r>
    <r>
      <rPr>
        <i/>
        <sz val="10"/>
        <rFont val="Arial"/>
        <family val="2"/>
      </rPr>
      <t>a)</t>
    </r>
    <r>
      <rPr>
        <sz val="10"/>
        <rFont val="Arial"/>
        <family val="2"/>
      </rPr>
      <t>(i)</t>
    </r>
  </si>
  <si>
    <r>
      <t xml:space="preserve">16(1) </t>
    </r>
    <r>
      <rPr>
        <i/>
        <sz val="10"/>
        <rFont val="Arial"/>
        <family val="2"/>
      </rPr>
      <t>a)</t>
    </r>
    <r>
      <rPr>
        <sz val="10"/>
        <rFont val="Arial"/>
        <family val="2"/>
      </rPr>
      <t>(ii)</t>
    </r>
  </si>
  <si>
    <r>
      <t xml:space="preserve">16(1) </t>
    </r>
    <r>
      <rPr>
        <i/>
        <sz val="10"/>
        <rFont val="Arial"/>
        <family val="2"/>
      </rPr>
      <t>a)</t>
    </r>
    <r>
      <rPr>
        <sz val="10"/>
        <rFont val="Arial"/>
        <family val="2"/>
      </rPr>
      <t>(iii)</t>
    </r>
  </si>
  <si>
    <r>
      <t xml:space="preserve">16(1) </t>
    </r>
    <r>
      <rPr>
        <i/>
        <sz val="10"/>
        <rFont val="Arial"/>
        <family val="2"/>
      </rPr>
      <t>b)</t>
    </r>
  </si>
  <si>
    <r>
      <t xml:space="preserve">16(1) </t>
    </r>
    <r>
      <rPr>
        <i/>
        <sz val="10"/>
        <rFont val="Arial"/>
        <family val="2"/>
      </rPr>
      <t>c)</t>
    </r>
  </si>
  <si>
    <r>
      <t xml:space="preserve">16(1) </t>
    </r>
    <r>
      <rPr>
        <i/>
        <sz val="10"/>
        <rFont val="Arial"/>
        <family val="2"/>
      </rPr>
      <t>d)</t>
    </r>
  </si>
  <si>
    <r>
      <t xml:space="preserve">16(2) </t>
    </r>
    <r>
      <rPr>
        <i/>
        <sz val="10"/>
        <rFont val="Arial"/>
        <family val="2"/>
      </rPr>
      <t>a)</t>
    </r>
  </si>
  <si>
    <r>
      <t xml:space="preserve">16(2) </t>
    </r>
    <r>
      <rPr>
        <i/>
        <sz val="10"/>
        <rFont val="Arial"/>
        <family val="2"/>
      </rPr>
      <t>b)</t>
    </r>
  </si>
  <si>
    <r>
      <t xml:space="preserve">16(2) </t>
    </r>
    <r>
      <rPr>
        <i/>
        <sz val="10"/>
        <rFont val="Arial"/>
        <family val="2"/>
      </rPr>
      <t>c)</t>
    </r>
  </si>
  <si>
    <r>
      <t xml:space="preserve">16.1(1) </t>
    </r>
    <r>
      <rPr>
        <i/>
        <sz val="10"/>
        <rFont val="Arial"/>
        <family val="2"/>
      </rPr>
      <t>a)</t>
    </r>
  </si>
  <si>
    <r>
      <t xml:space="preserve">16.1(1) </t>
    </r>
    <r>
      <rPr>
        <i/>
        <sz val="10"/>
        <rFont val="Arial"/>
        <family val="2"/>
      </rPr>
      <t>b)</t>
    </r>
  </si>
  <si>
    <r>
      <t xml:space="preserve">16.1(1) </t>
    </r>
    <r>
      <rPr>
        <i/>
        <sz val="10"/>
        <rFont val="Arial"/>
        <family val="2"/>
      </rPr>
      <t>c)</t>
    </r>
  </si>
  <si>
    <r>
      <t xml:space="preserve">16.1(1) </t>
    </r>
    <r>
      <rPr>
        <i/>
        <sz val="10"/>
        <rFont val="Arial"/>
        <family val="2"/>
      </rPr>
      <t>d)</t>
    </r>
  </si>
  <si>
    <r>
      <t xml:space="preserve">16.4(1) </t>
    </r>
    <r>
      <rPr>
        <i/>
        <sz val="10"/>
        <rFont val="Arial"/>
        <family val="2"/>
      </rPr>
      <t>a)</t>
    </r>
  </si>
  <si>
    <r>
      <t xml:space="preserve">16.4(1) </t>
    </r>
    <r>
      <rPr>
        <i/>
        <sz val="10"/>
        <rFont val="Arial"/>
        <family val="2"/>
      </rPr>
      <t>b)</t>
    </r>
  </si>
  <si>
    <r>
      <t xml:space="preserve">18 </t>
    </r>
    <r>
      <rPr>
        <i/>
        <sz val="10"/>
        <rFont val="Arial"/>
        <family val="2"/>
      </rPr>
      <t>a)</t>
    </r>
  </si>
  <si>
    <r>
      <t xml:space="preserve">18 </t>
    </r>
    <r>
      <rPr>
        <i/>
        <sz val="10"/>
        <rFont val="Arial"/>
        <family val="2"/>
      </rPr>
      <t>b)</t>
    </r>
  </si>
  <si>
    <r>
      <t xml:space="preserve">18 </t>
    </r>
    <r>
      <rPr>
        <i/>
        <sz val="10"/>
        <rFont val="Arial"/>
        <family val="2"/>
      </rPr>
      <t>c)</t>
    </r>
  </si>
  <si>
    <r>
      <t xml:space="preserve">18 </t>
    </r>
    <r>
      <rPr>
        <i/>
        <sz val="10"/>
        <rFont val="Arial"/>
        <family val="2"/>
      </rPr>
      <t>d)</t>
    </r>
  </si>
  <si>
    <r>
      <t xml:space="preserve">18.1(1) </t>
    </r>
    <r>
      <rPr>
        <i/>
        <sz val="10"/>
        <rFont val="Arial"/>
        <family val="2"/>
      </rPr>
      <t>a)</t>
    </r>
  </si>
  <si>
    <r>
      <t xml:space="preserve">18.1(1) </t>
    </r>
    <r>
      <rPr>
        <i/>
        <sz val="10"/>
        <rFont val="Arial"/>
        <family val="2"/>
      </rPr>
      <t>b)</t>
    </r>
  </si>
  <si>
    <r>
      <t xml:space="preserve">18.1(1) </t>
    </r>
    <r>
      <rPr>
        <i/>
        <sz val="10"/>
        <rFont val="Arial"/>
        <family val="2"/>
      </rPr>
      <t>c)</t>
    </r>
  </si>
  <si>
    <r>
      <t xml:space="preserve">18.1(1) </t>
    </r>
    <r>
      <rPr>
        <i/>
        <sz val="10"/>
        <rFont val="Arial"/>
        <family val="2"/>
      </rPr>
      <t>d)</t>
    </r>
  </si>
  <si>
    <r>
      <t xml:space="preserve">20(1) </t>
    </r>
    <r>
      <rPr>
        <i/>
        <sz val="10"/>
        <rFont val="Arial"/>
        <family val="2"/>
      </rPr>
      <t>a)</t>
    </r>
  </si>
  <si>
    <r>
      <t xml:space="preserve">20(1) </t>
    </r>
    <r>
      <rPr>
        <i/>
        <sz val="10"/>
        <rFont val="Arial"/>
        <family val="2"/>
      </rPr>
      <t>b)</t>
    </r>
  </si>
  <si>
    <r>
      <t xml:space="preserve">20(1) </t>
    </r>
    <r>
      <rPr>
        <i/>
        <sz val="10"/>
        <rFont val="Arial"/>
        <family val="2"/>
      </rPr>
      <t>b.1)</t>
    </r>
  </si>
  <si>
    <r>
      <t xml:space="preserve">20(1) </t>
    </r>
    <r>
      <rPr>
        <i/>
        <sz val="10"/>
        <rFont val="Arial"/>
        <family val="2"/>
      </rPr>
      <t>c)</t>
    </r>
  </si>
  <si>
    <r>
      <t xml:space="preserve">20(1) </t>
    </r>
    <r>
      <rPr>
        <i/>
        <sz val="10"/>
        <rFont val="Arial"/>
        <family val="2"/>
      </rPr>
      <t>d)</t>
    </r>
  </si>
  <si>
    <r>
      <t xml:space="preserve">21(1) </t>
    </r>
    <r>
      <rPr>
        <i/>
        <sz val="10"/>
        <rFont val="Arial"/>
        <family val="2"/>
      </rPr>
      <t>a)</t>
    </r>
  </si>
  <si>
    <r>
      <t xml:space="preserve">21(1) </t>
    </r>
    <r>
      <rPr>
        <i/>
        <sz val="10"/>
        <rFont val="Arial"/>
        <family val="2"/>
      </rPr>
      <t>b)</t>
    </r>
  </si>
  <si>
    <r>
      <t xml:space="preserve">21(1) </t>
    </r>
    <r>
      <rPr>
        <i/>
        <sz val="10"/>
        <rFont val="Arial"/>
        <family val="2"/>
      </rPr>
      <t>c)</t>
    </r>
  </si>
  <si>
    <r>
      <t xml:space="preserve">21(1) </t>
    </r>
    <r>
      <rPr>
        <i/>
        <sz val="10"/>
        <rFont val="Arial"/>
        <family val="2"/>
      </rPr>
      <t>d)</t>
    </r>
  </si>
  <si>
    <t>*A.I. : Affaires internationales   Déf. : Défense du Canada    A.S. : Activités subversives</t>
  </si>
  <si>
    <r>
      <t xml:space="preserve">68 </t>
    </r>
    <r>
      <rPr>
        <i/>
        <sz val="10"/>
        <rFont val="Arial"/>
        <family val="2"/>
      </rPr>
      <t>a)</t>
    </r>
  </si>
  <si>
    <r>
      <t xml:space="preserve">68 </t>
    </r>
    <r>
      <rPr>
        <i/>
        <sz val="10"/>
        <rFont val="Arial"/>
        <family val="2"/>
      </rPr>
      <t>b)</t>
    </r>
  </si>
  <si>
    <r>
      <t xml:space="preserve">68 </t>
    </r>
    <r>
      <rPr>
        <i/>
        <sz val="10"/>
        <rFont val="Arial"/>
        <family val="2"/>
      </rPr>
      <t>c)</t>
    </r>
  </si>
  <si>
    <r>
      <t xml:space="preserve">68.2 </t>
    </r>
    <r>
      <rPr>
        <i/>
        <sz val="10"/>
        <rFont val="Arial"/>
        <family val="2"/>
      </rPr>
      <t>a)</t>
    </r>
  </si>
  <si>
    <r>
      <t xml:space="preserve">68.2 </t>
    </r>
    <r>
      <rPr>
        <i/>
        <sz val="10"/>
        <rFont val="Arial"/>
        <family val="2"/>
      </rPr>
      <t>b)</t>
    </r>
  </si>
  <si>
    <r>
      <t xml:space="preserve">69(1) </t>
    </r>
    <r>
      <rPr>
        <i/>
        <sz val="10"/>
        <rFont val="Arial"/>
        <family val="2"/>
      </rPr>
      <t>a)</t>
    </r>
  </si>
  <si>
    <r>
      <t xml:space="preserve">69(1) </t>
    </r>
    <r>
      <rPr>
        <i/>
        <sz val="10"/>
        <rFont val="Arial"/>
        <family val="2"/>
      </rPr>
      <t>b)</t>
    </r>
  </si>
  <si>
    <r>
      <t xml:space="preserve">69(1) </t>
    </r>
    <r>
      <rPr>
        <i/>
        <sz val="10"/>
        <rFont val="Arial"/>
        <family val="2"/>
      </rPr>
      <t>c)</t>
    </r>
  </si>
  <si>
    <r>
      <t xml:space="preserve">69(1) </t>
    </r>
    <r>
      <rPr>
        <i/>
        <sz val="10"/>
        <rFont val="Arial"/>
        <family val="2"/>
      </rPr>
      <t>d)</t>
    </r>
  </si>
  <si>
    <r>
      <t xml:space="preserve">69(1) </t>
    </r>
    <r>
      <rPr>
        <i/>
        <sz val="10"/>
        <rFont val="Arial"/>
        <family val="2"/>
      </rPr>
      <t>e)</t>
    </r>
  </si>
  <si>
    <r>
      <t>69(1) f</t>
    </r>
    <r>
      <rPr>
        <i/>
        <sz val="10"/>
        <rFont val="Arial"/>
        <family val="2"/>
      </rPr>
      <t>)</t>
    </r>
  </si>
  <si>
    <r>
      <t xml:space="preserve">69(1) </t>
    </r>
    <r>
      <rPr>
        <i/>
        <sz val="10"/>
        <rFont val="Arial"/>
        <family val="2"/>
      </rPr>
      <t>g)</t>
    </r>
    <r>
      <rPr>
        <sz val="10"/>
        <rFont val="Arial"/>
        <family val="2"/>
      </rPr>
      <t xml:space="preserve"> re </t>
    </r>
    <r>
      <rPr>
        <i/>
        <sz val="10"/>
        <rFont val="Arial"/>
        <family val="2"/>
      </rPr>
      <t>a)</t>
    </r>
  </si>
  <si>
    <r>
      <t xml:space="preserve">69(1) </t>
    </r>
    <r>
      <rPr>
        <i/>
        <sz val="10"/>
        <rFont val="Arial"/>
        <family val="2"/>
      </rPr>
      <t>g)</t>
    </r>
    <r>
      <rPr>
        <sz val="10"/>
        <rFont val="Arial"/>
        <family val="2"/>
      </rPr>
      <t xml:space="preserve"> re </t>
    </r>
    <r>
      <rPr>
        <i/>
        <sz val="10"/>
        <rFont val="Arial"/>
        <family val="2"/>
      </rPr>
      <t>b)</t>
    </r>
  </si>
  <si>
    <r>
      <t xml:space="preserve">69(1) </t>
    </r>
    <r>
      <rPr>
        <i/>
        <sz val="10"/>
        <rFont val="Arial"/>
        <family val="2"/>
      </rPr>
      <t>g)</t>
    </r>
    <r>
      <rPr>
        <sz val="10"/>
        <rFont val="Arial"/>
        <family val="2"/>
      </rPr>
      <t xml:space="preserve"> re </t>
    </r>
    <r>
      <rPr>
        <i/>
        <sz val="10"/>
        <rFont val="Arial"/>
        <family val="2"/>
      </rPr>
      <t>c)</t>
    </r>
  </si>
  <si>
    <r>
      <t xml:space="preserve">69(1) </t>
    </r>
    <r>
      <rPr>
        <i/>
        <sz val="10"/>
        <rFont val="Arial"/>
        <family val="2"/>
      </rPr>
      <t>g)</t>
    </r>
    <r>
      <rPr>
        <sz val="10"/>
        <rFont val="Arial"/>
        <family val="2"/>
      </rPr>
      <t xml:space="preserve"> re </t>
    </r>
    <r>
      <rPr>
        <i/>
        <sz val="10"/>
        <rFont val="Arial"/>
        <family val="2"/>
      </rPr>
      <t>d)</t>
    </r>
  </si>
  <si>
    <r>
      <t xml:space="preserve">69(1) </t>
    </r>
    <r>
      <rPr>
        <i/>
        <sz val="10"/>
        <rFont val="Arial"/>
        <family val="2"/>
      </rPr>
      <t>g)</t>
    </r>
    <r>
      <rPr>
        <sz val="10"/>
        <rFont val="Arial"/>
        <family val="2"/>
      </rPr>
      <t xml:space="preserve"> re </t>
    </r>
    <r>
      <rPr>
        <i/>
        <sz val="10"/>
        <rFont val="Arial"/>
        <family val="2"/>
      </rPr>
      <t>e)</t>
    </r>
  </si>
  <si>
    <r>
      <t xml:space="preserve">69(1) </t>
    </r>
    <r>
      <rPr>
        <i/>
        <sz val="10"/>
        <rFont val="Arial"/>
        <family val="2"/>
      </rPr>
      <t>g)</t>
    </r>
    <r>
      <rPr>
        <sz val="10"/>
        <rFont val="Arial"/>
        <family val="2"/>
      </rPr>
      <t xml:space="preserve"> re </t>
    </r>
    <r>
      <rPr>
        <i/>
        <sz val="10"/>
        <rFont val="Arial"/>
        <family val="2"/>
      </rPr>
      <t>f)</t>
    </r>
  </si>
  <si>
    <t>2.4  Support des documents communiqués</t>
  </si>
  <si>
    <t>Estimation des frais</t>
  </si>
  <si>
    <t>PARTIE 3 - Prorogations</t>
  </si>
  <si>
    <t>3.1  Motifs des prorogations et disposition des demandes</t>
  </si>
  <si>
    <t>Article 69</t>
  </si>
  <si>
    <t>3.2 Durée des prorogations</t>
  </si>
  <si>
    <t>PARTIE 4 – Frais</t>
  </si>
  <si>
    <t>Type de frais</t>
  </si>
  <si>
    <t>Frais perçus</t>
  </si>
  <si>
    <t>Frais dispensés ou remboursés</t>
  </si>
  <si>
    <t>Présentation</t>
  </si>
  <si>
    <t>Recherche</t>
  </si>
  <si>
    <t>Programmation</t>
  </si>
  <si>
    <t>Préparation</t>
  </si>
  <si>
    <t>Support de substitution</t>
  </si>
  <si>
    <t>PARTIE 5 – Demandes de consultation reçues d’autres institutions et organisations</t>
  </si>
  <si>
    <t>5.2 Recommandations et délai de traitement pour les demandes de consultation reçues d’autres institutions du gouvernement du Canada</t>
  </si>
  <si>
    <t>5.3 Recommandations et délai de traitement pour les demandes de consultation reçues d’autres organisations</t>
  </si>
  <si>
    <t>PARTIE  6 – Délais de traitement des demandes de consultation sur les documents confidentiels du Cabinet</t>
  </si>
  <si>
    <t>6.1 Demandes auprès des services juridiques</t>
  </si>
  <si>
    <t xml:space="preserve">PARTIE 7 - Plaintes et enquêtes </t>
  </si>
  <si>
    <t>PARTIE 8 - Recours judiciaire</t>
  </si>
  <si>
    <t>Article 41</t>
  </si>
  <si>
    <t>Article 42</t>
  </si>
  <si>
    <t>Article 44</t>
  </si>
  <si>
    <r>
      <t xml:space="preserve">PARTIE 9 - Ressources liées à la </t>
    </r>
    <r>
      <rPr>
        <b/>
        <i/>
        <sz val="12"/>
        <color theme="0"/>
        <rFont val="Arial"/>
        <family val="2"/>
      </rPr>
      <t>Loi sur l’accès à l’information</t>
    </r>
  </si>
  <si>
    <t>9.1  Coûts</t>
  </si>
  <si>
    <r>
      <t>9.2  </t>
    </r>
    <r>
      <rPr>
        <b/>
        <sz val="11"/>
        <color rgb="FF000000"/>
        <rFont val="Arial"/>
        <family val="2"/>
      </rPr>
      <t>Ressources humaines</t>
    </r>
  </si>
  <si>
    <t>Années-personnes consacrées aux activités liées à l’accès à l’information</t>
  </si>
  <si>
    <r>
      <t>9(1)</t>
    </r>
    <r>
      <rPr>
        <b/>
        <i/>
        <sz val="10"/>
        <rFont val="Arial"/>
        <family val="2"/>
      </rPr>
      <t>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Entrave au fonctionnement</t>
    </r>
  </si>
  <si>
    <r>
      <t>9(1)</t>
    </r>
    <r>
      <rPr>
        <b/>
        <i/>
        <sz val="10"/>
        <rFont val="Arial"/>
        <family val="2"/>
      </rPr>
      <t>b)</t>
    </r>
    <r>
      <rPr>
        <sz val="10"/>
        <rFont val="Arial"/>
        <family val="2"/>
      </rPr>
      <t xml:space="preserve">
Consultation</t>
    </r>
  </si>
  <si>
    <r>
      <t>9(1)</t>
    </r>
    <r>
      <rPr>
        <b/>
        <i/>
        <sz val="10"/>
        <rFont val="Arial"/>
        <family val="2"/>
      </rPr>
      <t>c)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Avis à un tiers</t>
    </r>
  </si>
  <si>
    <r>
      <t xml:space="preserve">19(1) </t>
    </r>
    <r>
      <rPr>
        <i/>
        <sz val="10"/>
        <rFont val="Arial"/>
        <family val="2"/>
      </rPr>
      <t>a)</t>
    </r>
  </si>
  <si>
    <r>
      <t xml:space="preserve">19(1) </t>
    </r>
    <r>
      <rPr>
        <i/>
        <sz val="10"/>
        <rFont val="Arial"/>
        <family val="2"/>
      </rPr>
      <t>b)</t>
    </r>
  </si>
  <si>
    <r>
      <t xml:space="preserve">19(1) </t>
    </r>
    <r>
      <rPr>
        <i/>
        <sz val="10"/>
        <rFont val="Arial"/>
        <family val="2"/>
      </rPr>
      <t>c)</t>
    </r>
  </si>
  <si>
    <r>
      <t xml:space="preserve">19(1) </t>
    </r>
    <r>
      <rPr>
        <i/>
        <sz val="10"/>
        <rFont val="Arial"/>
        <family val="2"/>
      </rPr>
      <t>d)</t>
    </r>
  </si>
  <si>
    <r>
      <t xml:space="preserve">19(1) </t>
    </r>
    <r>
      <rPr>
        <i/>
        <sz val="10"/>
        <rFont val="Arial"/>
        <family val="2"/>
      </rPr>
      <t>e)</t>
    </r>
  </si>
  <si>
    <r>
      <t xml:space="preserve">19(1) </t>
    </r>
    <r>
      <rPr>
        <i/>
        <sz val="10"/>
        <rFont val="Arial"/>
        <family val="2"/>
      </rPr>
      <t>f)</t>
    </r>
  </si>
  <si>
    <r>
      <t xml:space="preserve">22(1) </t>
    </r>
    <r>
      <rPr>
        <i/>
        <sz val="10"/>
        <rFont val="Arial"/>
        <family val="2"/>
      </rPr>
      <t>a)</t>
    </r>
    <r>
      <rPr>
        <sz val="10"/>
        <rFont val="Arial"/>
        <family val="2"/>
      </rPr>
      <t>(i)</t>
    </r>
  </si>
  <si>
    <r>
      <t xml:space="preserve">22(1) </t>
    </r>
    <r>
      <rPr>
        <i/>
        <sz val="10"/>
        <rFont val="Arial"/>
        <family val="2"/>
      </rPr>
      <t>a)</t>
    </r>
    <r>
      <rPr>
        <sz val="10"/>
        <rFont val="Arial"/>
        <family val="2"/>
      </rPr>
      <t>(ii)</t>
    </r>
  </si>
  <si>
    <r>
      <t xml:space="preserve">22(1) </t>
    </r>
    <r>
      <rPr>
        <i/>
        <sz val="10"/>
        <rFont val="Arial"/>
        <family val="2"/>
      </rPr>
      <t>a)</t>
    </r>
    <r>
      <rPr>
        <sz val="10"/>
        <rFont val="Arial"/>
        <family val="2"/>
      </rPr>
      <t>(iii)</t>
    </r>
  </si>
  <si>
    <r>
      <t xml:space="preserve">22(1) </t>
    </r>
    <r>
      <rPr>
        <i/>
        <sz val="10"/>
        <rFont val="Arial"/>
        <family val="2"/>
      </rPr>
      <t>b)</t>
    </r>
  </si>
  <si>
    <r>
      <t xml:space="preserve">22(1) </t>
    </r>
    <r>
      <rPr>
        <i/>
        <sz val="10"/>
        <rFont val="Arial"/>
        <family val="2"/>
      </rPr>
      <t>c)</t>
    </r>
  </si>
  <si>
    <r>
      <t xml:space="preserve">23 </t>
    </r>
    <r>
      <rPr>
        <i/>
        <sz val="10"/>
        <rFont val="Arial"/>
        <family val="2"/>
      </rPr>
      <t>a)</t>
    </r>
  </si>
  <si>
    <r>
      <t xml:space="preserve">23 </t>
    </r>
    <r>
      <rPr>
        <i/>
        <sz val="10"/>
        <rFont val="Arial"/>
        <family val="2"/>
      </rPr>
      <t>b)</t>
    </r>
  </si>
  <si>
    <r>
      <t xml:space="preserve">24 </t>
    </r>
    <r>
      <rPr>
        <i/>
        <sz val="10"/>
        <rFont val="Arial"/>
        <family val="2"/>
      </rPr>
      <t>a)</t>
    </r>
  </si>
  <si>
    <r>
      <t xml:space="preserve">24 </t>
    </r>
    <r>
      <rPr>
        <i/>
        <sz val="10"/>
        <rFont val="Arial"/>
        <family val="2"/>
      </rPr>
      <t>b)</t>
    </r>
  </si>
  <si>
    <r>
      <t xml:space="preserve">70(1) </t>
    </r>
    <r>
      <rPr>
        <i/>
        <sz val="10"/>
        <rFont val="Arial"/>
        <family val="2"/>
      </rPr>
      <t>a)</t>
    </r>
  </si>
  <si>
    <r>
      <t xml:space="preserve">70(1) </t>
    </r>
    <r>
      <rPr>
        <i/>
        <sz val="10"/>
        <rFont val="Arial"/>
        <family val="2"/>
      </rPr>
      <t>b)</t>
    </r>
  </si>
  <si>
    <r>
      <t xml:space="preserve">70(1) </t>
    </r>
    <r>
      <rPr>
        <i/>
        <sz val="10"/>
        <rFont val="Arial"/>
        <family val="2"/>
      </rPr>
      <t>c)</t>
    </r>
  </si>
  <si>
    <r>
      <t xml:space="preserve">70(1) </t>
    </r>
    <r>
      <rPr>
        <i/>
        <sz val="10"/>
        <rFont val="Arial"/>
        <family val="2"/>
      </rPr>
      <t>d)</t>
    </r>
  </si>
  <si>
    <r>
      <t xml:space="preserve">70(1) </t>
    </r>
    <r>
      <rPr>
        <i/>
        <sz val="10"/>
        <rFont val="Arial"/>
        <family val="2"/>
      </rPr>
      <t>e)</t>
    </r>
  </si>
  <si>
    <r>
      <t xml:space="preserve">70(1) </t>
    </r>
    <r>
      <rPr>
        <i/>
        <sz val="10"/>
        <rFont val="Arial"/>
        <family val="2"/>
      </rPr>
      <t>f)</t>
    </r>
  </si>
  <si>
    <r>
      <t xml:space="preserve">Rapport statistique sur la </t>
    </r>
    <r>
      <rPr>
        <b/>
        <i/>
        <sz val="14"/>
        <color theme="1"/>
        <rFont val="Arial"/>
        <family val="2"/>
      </rPr>
      <t>Loi sur l’accès à l’information</t>
    </r>
  </si>
  <si>
    <r>
      <t xml:space="preserve">PARTIE 1 – Demandes en vertu de la </t>
    </r>
    <r>
      <rPr>
        <b/>
        <i/>
        <sz val="12"/>
        <color theme="0"/>
        <rFont val="Arial"/>
        <family val="2"/>
      </rPr>
      <t>Loi sur l’accès à l’information</t>
    </r>
  </si>
  <si>
    <t>2.5.2 Pages pertinentes traitées et communiquées en fonction de l'ampleur des demandes</t>
  </si>
  <si>
    <t>30 jours ou moins</t>
  </si>
  <si>
    <t>5.1  Demandes de consultation reçues d’autres institutions du gouvernement du Canada et organisations</t>
  </si>
  <si>
    <t>Recommandation</t>
  </si>
  <si>
    <t>6.2 Demandes auprès du Bureau du Conseil privé</t>
  </si>
  <si>
    <t>Q23R1C2</t>
  </si>
  <si>
    <t>Q23R1C3</t>
  </si>
  <si>
    <t>Q25R1C1</t>
  </si>
  <si>
    <t>Q25R2C1</t>
  </si>
  <si>
    <t>Q25R3C1</t>
  </si>
  <si>
    <t>Q25R4C1</t>
  </si>
  <si>
    <t>Q25R5C1</t>
  </si>
  <si>
    <r>
      <t xml:space="preserve">Rapport statistique sur la </t>
    </r>
    <r>
      <rPr>
        <b/>
        <i/>
        <sz val="14"/>
        <color theme="1"/>
        <rFont val="Arial"/>
        <family val="2"/>
      </rPr>
      <t>Loi sur la protection des renseignements personnels</t>
    </r>
  </si>
  <si>
    <t>PARTIE 6 – Demandes de consultation reçues d’autres institutions et organisations</t>
  </si>
  <si>
    <t>6.1 Demandes de consultation reçues d’autres institutions du gouvernement du Canada et organisations</t>
  </si>
  <si>
    <t>6.3 Recommandations et délai de traitement pour les demandes de consultation reçues d’autres organisations</t>
  </si>
  <si>
    <t>PARTIE 8 - Plaintes et enquêtes</t>
  </si>
  <si>
    <r>
      <t xml:space="preserve">PARTIE 10 - Ressources liées à la </t>
    </r>
    <r>
      <rPr>
        <b/>
        <i/>
        <sz val="12"/>
        <color rgb="FFFFFFFF"/>
        <rFont val="Arial"/>
        <family val="2"/>
      </rPr>
      <t>Loi sur la protection des renseignements personnels</t>
    </r>
  </si>
  <si>
    <t>TBS/SCT 350-63 (Rév. 2014/03)</t>
  </si>
  <si>
    <t>TBS/SCT 350-62 (Rév. 2014/03)</t>
  </si>
  <si>
    <r>
      <t xml:space="preserve">PARTIE 1 – Demandes en vertu de la </t>
    </r>
    <r>
      <rPr>
        <b/>
        <i/>
        <sz val="12"/>
        <color theme="0"/>
        <rFont val="Arial"/>
        <family val="2"/>
      </rPr>
      <t>Loi sur la protection des renseignements personnels</t>
    </r>
  </si>
  <si>
    <t>2015;2016</t>
  </si>
  <si>
    <t>Article 33</t>
  </si>
  <si>
    <t>Article 32</t>
  </si>
  <si>
    <t>Anciens Combattants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</si>
</sst>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6"/>
      <name val="Arial"/>
      <family val="2"/>
    </font>
    <font>
      <b/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.5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7.5"/>
      <name val="Arial"/>
      <family val="2"/>
    </font>
    <font>
      <sz val="7.5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.5"/>
      <color theme="1"/>
      <name val="Arial"/>
      <family val="2"/>
    </font>
    <font>
      <b/>
      <sz val="5"/>
      <name val="Arial"/>
      <family val="2"/>
    </font>
    <font>
      <b/>
      <i/>
      <sz val="14"/>
      <color theme="1"/>
      <name val="Arial"/>
      <family val="2"/>
    </font>
    <font>
      <b/>
      <i/>
      <sz val="12"/>
      <color rgb="FFFFFFFF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5.5"/>
      <color theme="1"/>
      <name val="Arial"/>
      <family val="2"/>
    </font>
    <font>
      <sz val="5"/>
      <color theme="1"/>
      <name val="Arial"/>
      <family val="2"/>
    </font>
    <font>
      <sz val="6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3"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 applyFill="1"/>
    <xf numFmtId="2" fontId="0" fillId="3" borderId="0" xfId="0" applyNumberFormat="1" applyFill="1"/>
    <xf numFmtId="0" fontId="0" fillId="0" borderId="0" xfId="0"/>
    <xf numFmtId="0" fontId="0" fillId="3" borderId="0" xfId="0" applyFill="1"/>
    <xf numFmtId="0" fontId="0" fillId="0" borderId="0" xfId="0" applyFill="1"/>
    <xf numFmtId="0" fontId="19" fillId="3" borderId="0" xfId="0" applyFont="1" applyFill="1"/>
    <xf numFmtId="2" fontId="0" fillId="0" borderId="0" xfId="0" applyNumberFormat="1"/>
    <xf numFmtId="0" fontId="8" fillId="0" borderId="12" xfId="1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left" indent="1"/>
    </xf>
    <xf numFmtId="0" fontId="11" fillId="0" borderId="28" xfId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/>
    <xf numFmtId="0" fontId="8" fillId="0" borderId="0" xfId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indent="1"/>
    </xf>
    <xf numFmtId="0" fontId="8" fillId="0" borderId="0" xfId="1" applyFont="1" applyAlignment="1" applyProtection="1">
      <alignment vertical="center"/>
    </xf>
    <xf numFmtId="0" fontId="1" fillId="0" borderId="0" xfId="0" applyFont="1" applyAlignment="1" applyProtection="1">
      <alignment horizontal="left" indent="1"/>
    </xf>
    <xf numFmtId="0" fontId="1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9" fillId="0" borderId="16" xfId="1" applyFont="1" applyBorder="1" applyAlignment="1" applyProtection="1">
      <alignment horizontal="center" wrapText="1"/>
    </xf>
    <xf numFmtId="0" fontId="0" fillId="3" borderId="0" xfId="0" applyFill="1"/>
    <xf numFmtId="0" fontId="9" fillId="0" borderId="0" xfId="1" applyFont="1" applyBorder="1" applyAlignment="1" applyProtection="1">
      <alignment horizontal="left" vertical="center" indent="1"/>
    </xf>
    <xf numFmtId="0" fontId="8" fillId="0" borderId="0" xfId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</xf>
    <xf numFmtId="0" fontId="8" fillId="0" borderId="10" xfId="1" applyFont="1" applyBorder="1" applyAlignment="1" applyProtection="1">
      <alignment horizontal="center" vertical="center"/>
    </xf>
    <xf numFmtId="0" fontId="8" fillId="0" borderId="16" xfId="1" applyFont="1" applyBorder="1" applyAlignment="1" applyProtection="1">
      <alignment horizontal="center" vertical="center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11" xfId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indent="1"/>
    </xf>
    <xf numFmtId="0" fontId="2" fillId="0" borderId="0" xfId="0" applyFont="1" applyAlignment="1" applyProtection="1">
      <alignment vertical="center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left" indent="1"/>
    </xf>
    <xf numFmtId="0" fontId="1" fillId="0" borderId="0" xfId="0" applyFont="1" applyFill="1" applyProtection="1"/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50" xfId="0" applyFont="1" applyBorder="1" applyAlignment="1" applyProtection="1">
      <alignment horizontal="center"/>
      <protection locked="0"/>
    </xf>
    <xf numFmtId="0" fontId="8" fillId="0" borderId="51" xfId="1" applyFont="1" applyBorder="1" applyAlignment="1" applyProtection="1">
      <alignment horizontal="left" vertical="center"/>
    </xf>
    <xf numFmtId="0" fontId="8" fillId="0" borderId="44" xfId="1" applyFont="1" applyBorder="1" applyAlignment="1" applyProtection="1">
      <alignment horizontal="left" vertical="center"/>
    </xf>
    <xf numFmtId="0" fontId="8" fillId="0" borderId="44" xfId="1" applyFont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8" fillId="0" borderId="52" xfId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left" vertical="center"/>
    </xf>
    <xf numFmtId="0" fontId="5" fillId="0" borderId="0" xfId="0" applyFont="1" applyProtection="1"/>
    <xf numFmtId="0" fontId="8" fillId="0" borderId="52" xfId="1" applyFont="1" applyBorder="1" applyAlignment="1" applyProtection="1">
      <alignment vertical="center"/>
    </xf>
    <xf numFmtId="0" fontId="8" fillId="0" borderId="52" xfId="1" applyFont="1" applyFill="1" applyBorder="1" applyAlignment="1" applyProtection="1">
      <alignment vertical="center"/>
    </xf>
    <xf numFmtId="0" fontId="8" fillId="0" borderId="0" xfId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 indent="1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8" fillId="0" borderId="15" xfId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13" fillId="0" borderId="16" xfId="1" applyFont="1" applyBorder="1" applyAlignment="1" applyProtection="1">
      <alignment horizontal="center" wrapText="1"/>
    </xf>
    <xf numFmtId="0" fontId="26" fillId="0" borderId="17" xfId="1" applyFont="1" applyBorder="1" applyAlignment="1" applyProtection="1">
      <alignment horizontal="center" wrapText="1"/>
    </xf>
    <xf numFmtId="0" fontId="26" fillId="0" borderId="8" xfId="1" applyFont="1" applyBorder="1" applyAlignment="1" applyProtection="1">
      <alignment horizontal="center" wrapText="1"/>
    </xf>
    <xf numFmtId="0" fontId="26" fillId="0" borderId="18" xfId="1" applyFont="1" applyBorder="1" applyAlignment="1" applyProtection="1">
      <alignment horizontal="center" wrapText="1"/>
    </xf>
    <xf numFmtId="0" fontId="18" fillId="0" borderId="0" xfId="0" applyFont="1" applyAlignment="1" applyProtection="1">
      <alignment horizontal="left" indent="1"/>
    </xf>
    <xf numFmtId="0" fontId="11" fillId="0" borderId="33" xfId="1" applyFont="1" applyBorder="1" applyAlignment="1" applyProtection="1">
      <alignment horizontal="center" vertical="center" wrapText="1"/>
    </xf>
    <xf numFmtId="0" fontId="20" fillId="0" borderId="17" xfId="1" applyFont="1" applyBorder="1" applyAlignment="1" applyProtection="1">
      <alignment horizontal="center" wrapText="1" shrinkToFit="1"/>
    </xf>
    <xf numFmtId="0" fontId="21" fillId="0" borderId="0" xfId="1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left" indent="1"/>
    </xf>
    <xf numFmtId="0" fontId="1" fillId="0" borderId="0" xfId="0" applyFont="1" applyFill="1" applyProtection="1"/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 indent="1"/>
    </xf>
    <xf numFmtId="0" fontId="26" fillId="0" borderId="17" xfId="1" applyFont="1" applyBorder="1" applyAlignment="1" applyProtection="1">
      <alignment horizontal="center" wrapText="1"/>
    </xf>
    <xf numFmtId="0" fontId="26" fillId="0" borderId="8" xfId="1" applyFont="1" applyBorder="1" applyAlignment="1" applyProtection="1">
      <alignment horizontal="center" wrapText="1"/>
    </xf>
    <xf numFmtId="0" fontId="26" fillId="0" borderId="18" xfId="1" applyFont="1" applyBorder="1" applyAlignment="1" applyProtection="1">
      <alignment horizontal="center" wrapText="1"/>
    </xf>
    <xf numFmtId="0" fontId="9" fillId="0" borderId="16" xfId="1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/>
    </xf>
    <xf numFmtId="0" fontId="11" fillId="0" borderId="28" xfId="1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5" fillId="0" borderId="0" xfId="0" applyFont="1" applyFill="1" applyBorder="1" applyAlignment="1" applyProtection="1">
      <alignment horizontal="center"/>
    </xf>
    <xf numFmtId="0" fontId="13" fillId="0" borderId="16" xfId="1" applyFont="1" applyFill="1" applyBorder="1" applyAlignment="1" applyProtection="1">
      <alignment horizontal="center" wrapText="1"/>
    </xf>
    <xf numFmtId="0" fontId="26" fillId="0" borderId="17" xfId="1" applyFont="1" applyFill="1" applyBorder="1" applyAlignment="1" applyProtection="1">
      <alignment horizontal="center" wrapText="1"/>
    </xf>
    <xf numFmtId="0" fontId="26" fillId="0" borderId="8" xfId="1" applyFont="1" applyFill="1" applyBorder="1" applyAlignment="1" applyProtection="1">
      <alignment horizontal="center" wrapText="1"/>
    </xf>
    <xf numFmtId="0" fontId="26" fillId="0" borderId="18" xfId="1" applyFont="1" applyFill="1" applyBorder="1" applyAlignment="1" applyProtection="1">
      <alignment horizont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5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1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indent="1"/>
    </xf>
    <xf numFmtId="0" fontId="5" fillId="0" borderId="22" xfId="0" applyFont="1" applyFill="1" applyBorder="1" applyAlignment="1" applyProtection="1">
      <alignment horizontal="center"/>
    </xf>
    <xf numFmtId="0" fontId="15" fillId="0" borderId="0" xfId="0" applyFont="1" applyFill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center" vertical="center"/>
      <protection locked="0"/>
    </xf>
    <xf numFmtId="0" fontId="8" fillId="0" borderId="1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16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20" xfId="1" applyFont="1" applyFill="1" applyBorder="1" applyAlignment="1" applyProtection="1">
      <alignment horizontal="center" vertical="center"/>
    </xf>
    <xf numFmtId="0" fontId="8" fillId="0" borderId="21" xfId="1" applyFont="1" applyFill="1" applyBorder="1" applyAlignment="1" applyProtection="1">
      <alignment horizontal="center" vertical="center"/>
    </xf>
    <xf numFmtId="0" fontId="8" fillId="0" borderId="34" xfId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indent="1"/>
    </xf>
    <xf numFmtId="0" fontId="18" fillId="0" borderId="0" xfId="0" applyFont="1" applyFill="1" applyAlignment="1" applyProtection="1">
      <alignment horizontal="left" indent="1"/>
    </xf>
    <xf numFmtId="0" fontId="20" fillId="0" borderId="18" xfId="1" applyFont="1" applyBorder="1" applyAlignment="1" applyProtection="1">
      <alignment horizontal="center" wrapText="1" shrinkToFit="1"/>
    </xf>
    <xf numFmtId="0" fontId="29" fillId="0" borderId="0" xfId="0" applyFont="1" applyProtection="1"/>
    <xf numFmtId="0" fontId="29" fillId="0" borderId="0" xfId="0" applyFont="1" applyAlignment="1" applyProtection="1">
      <alignment wrapText="1"/>
    </xf>
    <xf numFmtId="0" fontId="29" fillId="0" borderId="0" xfId="0" applyFont="1" applyFill="1" applyProtection="1"/>
    <xf numFmtId="0" fontId="29" fillId="0" borderId="45" xfId="0" applyFont="1" applyBorder="1" applyAlignment="1" applyProtection="1">
      <alignment wrapText="1"/>
    </xf>
    <xf numFmtId="0" fontId="29" fillId="0" borderId="0" xfId="0" applyFont="1" applyBorder="1" applyAlignment="1" applyProtection="1">
      <alignment vertical="top" wrapText="1"/>
    </xf>
    <xf numFmtId="0" fontId="33" fillId="0" borderId="0" xfId="0" applyFont="1" applyFill="1" applyProtection="1"/>
    <xf numFmtId="0" fontId="30" fillId="0" borderId="0" xfId="0" applyFont="1" applyFill="1" applyProtection="1"/>
    <xf numFmtId="0" fontId="31" fillId="0" borderId="0" xfId="0" applyFont="1" applyFill="1" applyProtection="1"/>
    <xf numFmtId="0" fontId="29" fillId="0" borderId="0" xfId="0" applyFont="1" applyFill="1" applyAlignment="1" applyProtection="1">
      <alignment wrapText="1"/>
    </xf>
    <xf numFmtId="0" fontId="5" fillId="0" borderId="14" xfId="0" applyFont="1" applyFill="1" applyBorder="1" applyAlignment="1" applyProtection="1">
      <alignment horizontal="center"/>
    </xf>
    <xf numFmtId="0" fontId="32" fillId="0" borderId="0" xfId="0" applyFont="1" applyFill="1" applyAlignment="1" applyProtection="1">
      <alignment wrapText="1"/>
    </xf>
    <xf numFmtId="0" fontId="30" fillId="0" borderId="0" xfId="0" applyFont="1" applyFill="1" applyAlignment="1" applyProtection="1">
      <alignment wrapText="1"/>
    </xf>
    <xf numFmtId="0" fontId="29" fillId="0" borderId="45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wrapText="1"/>
    </xf>
    <xf numFmtId="0" fontId="10" fillId="0" borderId="28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 wrapText="1"/>
    </xf>
    <xf numFmtId="0" fontId="10" fillId="0" borderId="26" xfId="1" applyFont="1" applyFill="1" applyBorder="1" applyAlignment="1" applyProtection="1">
      <alignment horizontal="center" wrapText="1"/>
    </xf>
    <xf numFmtId="0" fontId="10" fillId="0" borderId="16" xfId="1" applyFont="1" applyFill="1" applyBorder="1" applyAlignment="1" applyProtection="1">
      <alignment horizontal="center" wrapText="1"/>
    </xf>
    <xf numFmtId="0" fontId="10" fillId="0" borderId="18" xfId="1" applyFont="1" applyFill="1" applyBorder="1" applyAlignment="1" applyProtection="1">
      <alignment horizontal="center" wrapText="1"/>
    </xf>
    <xf numFmtId="0" fontId="10" fillId="0" borderId="17" xfId="1" applyFont="1" applyFill="1" applyBorder="1" applyAlignment="1" applyProtection="1">
      <alignment horizontal="center" wrapText="1"/>
    </xf>
    <xf numFmtId="0" fontId="10" fillId="0" borderId="4" xfId="1" applyFont="1" applyBorder="1" applyAlignment="1" applyProtection="1">
      <alignment horizontal="center" wrapText="1"/>
    </xf>
    <xf numFmtId="0" fontId="10" fillId="0" borderId="19" xfId="1" applyFont="1" applyBorder="1" applyAlignment="1" applyProtection="1">
      <alignment horizontal="center" wrapText="1"/>
    </xf>
    <xf numFmtId="0" fontId="10" fillId="0" borderId="28" xfId="1" applyFont="1" applyBorder="1" applyAlignment="1" applyProtection="1">
      <alignment horizontal="center" wrapText="1"/>
    </xf>
    <xf numFmtId="0" fontId="10" fillId="0" borderId="26" xfId="1" applyFont="1" applyBorder="1" applyAlignment="1" applyProtection="1">
      <alignment horizontal="center" wrapText="1"/>
    </xf>
    <xf numFmtId="0" fontId="10" fillId="0" borderId="16" xfId="1" applyFont="1" applyBorder="1" applyAlignment="1" applyProtection="1">
      <alignment horizontal="center" wrapText="1"/>
    </xf>
    <xf numFmtId="0" fontId="10" fillId="0" borderId="18" xfId="1" applyFont="1" applyBorder="1" applyAlignment="1" applyProtection="1">
      <alignment horizontal="center" wrapText="1"/>
    </xf>
    <xf numFmtId="0" fontId="10" fillId="0" borderId="17" xfId="1" applyFont="1" applyBorder="1" applyAlignment="1" applyProtection="1">
      <alignment horizontal="center" wrapText="1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9" fillId="0" borderId="34" xfId="1" applyFont="1" applyBorder="1" applyAlignment="1" applyProtection="1">
      <alignment horizontal="left" vertical="center" indent="1"/>
    </xf>
    <xf numFmtId="0" fontId="9" fillId="0" borderId="39" xfId="1" applyFont="1" applyBorder="1" applyAlignment="1" applyProtection="1">
      <alignment horizontal="left" vertical="center" indent="1"/>
    </xf>
    <xf numFmtId="0" fontId="9" fillId="0" borderId="55" xfId="1" applyFont="1" applyBorder="1" applyAlignment="1" applyProtection="1">
      <alignment horizontal="left" vertical="center" indent="1"/>
    </xf>
    <xf numFmtId="0" fontId="8" fillId="0" borderId="2" xfId="1" applyFont="1" applyBorder="1" applyAlignment="1" applyProtection="1">
      <alignment horizontal="left" vertical="center" indent="1"/>
    </xf>
    <xf numFmtId="0" fontId="8" fillId="0" borderId="6" xfId="1" applyFont="1" applyBorder="1" applyAlignment="1" applyProtection="1">
      <alignment horizontal="left" vertical="center" indent="1"/>
    </xf>
    <xf numFmtId="0" fontId="8" fillId="0" borderId="18" xfId="1" applyFont="1" applyBorder="1" applyAlignment="1" applyProtection="1">
      <alignment horizontal="left" vertical="center" indent="1"/>
    </xf>
    <xf numFmtId="0" fontId="8" fillId="0" borderId="8" xfId="1" applyFont="1" applyBorder="1" applyAlignment="1" applyProtection="1">
      <alignment horizontal="left" vertical="center" indent="1"/>
    </xf>
    <xf numFmtId="0" fontId="8" fillId="0" borderId="5" xfId="1" applyFont="1" applyBorder="1" applyAlignment="1" applyProtection="1">
      <alignment horizontal="left" vertical="center" indent="1"/>
    </xf>
    <xf numFmtId="0" fontId="8" fillId="0" borderId="13" xfId="1" applyFont="1" applyBorder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 wrapText="1" indent="1"/>
    </xf>
    <xf numFmtId="0" fontId="9" fillId="0" borderId="19" xfId="1" applyFont="1" applyBorder="1" applyAlignment="1" applyProtection="1">
      <alignment horizontal="center" wrapText="1"/>
    </xf>
    <xf numFmtId="0" fontId="9" fillId="0" borderId="23" xfId="1" applyFont="1" applyBorder="1" applyAlignment="1" applyProtection="1">
      <alignment horizontal="center" wrapText="1"/>
    </xf>
    <xf numFmtId="0" fontId="9" fillId="0" borderId="24" xfId="1" applyFont="1" applyBorder="1" applyAlignment="1" applyProtection="1">
      <alignment horizontal="center" wrapText="1"/>
    </xf>
    <xf numFmtId="0" fontId="9" fillId="0" borderId="25" xfId="1" applyFont="1" applyBorder="1" applyAlignment="1" applyProtection="1">
      <alignment horizontal="center" wrapText="1"/>
    </xf>
    <xf numFmtId="0" fontId="11" fillId="0" borderId="14" xfId="1" applyFont="1" applyBorder="1" applyAlignment="1" applyProtection="1">
      <alignment horizontal="center" vertical="center" wrapText="1"/>
    </xf>
    <xf numFmtId="0" fontId="11" fillId="0" borderId="15" xfId="1" applyFont="1" applyBorder="1" applyAlignment="1" applyProtection="1">
      <alignment horizontal="center" vertical="center" wrapText="1"/>
    </xf>
    <xf numFmtId="0" fontId="11" fillId="0" borderId="27" xfId="1" applyFont="1" applyBorder="1" applyAlignment="1" applyProtection="1">
      <alignment horizontal="center" vertical="center" wrapText="1"/>
    </xf>
    <xf numFmtId="0" fontId="11" fillId="0" borderId="30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11" fillId="0" borderId="6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wrapText="1" indent="1"/>
    </xf>
    <xf numFmtId="0" fontId="8" fillId="0" borderId="6" xfId="1" applyFont="1" applyBorder="1" applyAlignment="1" applyProtection="1">
      <alignment horizontal="left" wrapText="1" indent="1"/>
    </xf>
    <xf numFmtId="0" fontId="8" fillId="0" borderId="21" xfId="1" applyFont="1" applyBorder="1" applyAlignment="1" applyProtection="1">
      <alignment horizontal="left" wrapText="1" indent="1"/>
    </xf>
    <xf numFmtId="0" fontId="8" fillId="0" borderId="34" xfId="1" applyFont="1" applyBorder="1" applyAlignment="1" applyProtection="1">
      <alignment horizontal="left" wrapText="1" indent="1"/>
    </xf>
    <xf numFmtId="0" fontId="14" fillId="2" borderId="0" xfId="0" applyFont="1" applyFill="1" applyAlignment="1" applyProtection="1">
      <alignment horizontal="left" indent="1"/>
    </xf>
    <xf numFmtId="0" fontId="9" fillId="0" borderId="2" xfId="1" applyFont="1" applyBorder="1" applyAlignment="1" applyProtection="1">
      <alignment horizontal="center" wrapText="1"/>
    </xf>
    <xf numFmtId="0" fontId="9" fillId="0" borderId="6" xfId="1" applyFont="1" applyBorder="1" applyAlignment="1" applyProtection="1">
      <alignment horizontal="center" wrapText="1"/>
    </xf>
    <xf numFmtId="0" fontId="9" fillId="0" borderId="18" xfId="1" applyFont="1" applyBorder="1" applyAlignment="1" applyProtection="1">
      <alignment horizontal="center" wrapText="1"/>
    </xf>
    <xf numFmtId="0" fontId="9" fillId="0" borderId="8" xfId="1" applyFont="1" applyBorder="1" applyAlignment="1" applyProtection="1">
      <alignment horizontal="center" wrapText="1"/>
    </xf>
    <xf numFmtId="0" fontId="9" fillId="0" borderId="14" xfId="1" applyFont="1" applyBorder="1" applyAlignment="1" applyProtection="1">
      <alignment horizontal="center" wrapText="1"/>
    </xf>
    <xf numFmtId="0" fontId="9" fillId="0" borderId="16" xfId="1" applyFont="1" applyBorder="1" applyAlignment="1" applyProtection="1">
      <alignment horizontal="center" wrapText="1"/>
    </xf>
    <xf numFmtId="0" fontId="8" fillId="0" borderId="2" xfId="1" applyFont="1" applyBorder="1" applyAlignment="1" applyProtection="1">
      <alignment horizontal="center" wrapText="1"/>
    </xf>
    <xf numFmtId="0" fontId="9" fillId="0" borderId="18" xfId="1" applyFont="1" applyBorder="1" applyAlignment="1" applyProtection="1">
      <alignment horizontal="center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left" vertical="center" wrapText="1" indent="1"/>
    </xf>
    <xf numFmtId="0" fontId="8" fillId="0" borderId="30" xfId="1" applyFont="1" applyBorder="1" applyAlignment="1" applyProtection="1">
      <alignment horizontal="left" vertical="center" wrapText="1" indent="1"/>
    </xf>
    <xf numFmtId="0" fontId="8" fillId="0" borderId="2" xfId="1" applyFont="1" applyBorder="1" applyAlignment="1" applyProtection="1">
      <alignment horizontal="left" vertical="center" wrapText="1" indent="1"/>
    </xf>
    <xf numFmtId="0" fontId="5" fillId="0" borderId="8" xfId="0" applyFont="1" applyBorder="1" applyAlignment="1" applyProtection="1">
      <alignment horizontal="left" wrapText="1" indent="1"/>
    </xf>
    <xf numFmtId="0" fontId="5" fillId="0" borderId="31" xfId="0" applyFont="1" applyBorder="1" applyAlignment="1" applyProtection="1">
      <alignment horizontal="left" wrapText="1" indent="1"/>
    </xf>
    <xf numFmtId="0" fontId="9" fillId="0" borderId="5" xfId="1" applyFont="1" applyBorder="1" applyAlignment="1" applyProtection="1">
      <alignment horizontal="left" vertical="center" indent="1"/>
    </xf>
    <xf numFmtId="0" fontId="9" fillId="0" borderId="13" xfId="1" applyFont="1" applyBorder="1" applyAlignment="1" applyProtection="1">
      <alignment horizontal="left" vertical="center" indent="1"/>
    </xf>
    <xf numFmtId="0" fontId="9" fillId="0" borderId="7" xfId="1" applyFont="1" applyBorder="1" applyAlignment="1" applyProtection="1">
      <alignment horizontal="center" wrapText="1"/>
    </xf>
    <xf numFmtId="0" fontId="9" fillId="0" borderId="9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15" xfId="1" applyFont="1" applyBorder="1" applyAlignment="1" applyProtection="1">
      <alignment horizontal="center" vertical="center" wrapText="1"/>
    </xf>
    <xf numFmtId="0" fontId="9" fillId="0" borderId="18" xfId="1" applyFont="1" applyBorder="1" applyAlignment="1" applyProtection="1">
      <alignment horizontal="center" vertical="center" wrapText="1"/>
    </xf>
    <xf numFmtId="0" fontId="9" fillId="0" borderId="17" xfId="1" applyFont="1" applyBorder="1" applyAlignment="1" applyProtection="1">
      <alignment horizontal="center" vertical="center" wrapText="1"/>
    </xf>
    <xf numFmtId="0" fontId="8" fillId="0" borderId="41" xfId="1" applyFont="1" applyBorder="1" applyAlignment="1" applyProtection="1">
      <alignment horizontal="center" vertical="center"/>
    </xf>
    <xf numFmtId="0" fontId="8" fillId="0" borderId="22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</xf>
    <xf numFmtId="0" fontId="8" fillId="0" borderId="10" xfId="1" applyFont="1" applyBorder="1" applyAlignment="1" applyProtection="1">
      <alignment horizontal="center" vertical="center"/>
    </xf>
    <xf numFmtId="0" fontId="8" fillId="0" borderId="40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/>
    </xf>
    <xf numFmtId="0" fontId="8" fillId="0" borderId="27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left" vertical="center" wrapText="1" indent="1"/>
    </xf>
    <xf numFmtId="0" fontId="8" fillId="0" borderId="13" xfId="1" applyFont="1" applyBorder="1" applyAlignment="1" applyProtection="1">
      <alignment horizontal="left" vertical="center" wrapText="1" indent="1"/>
    </xf>
    <xf numFmtId="0" fontId="9" fillId="0" borderId="4" xfId="1" applyFont="1" applyBorder="1" applyAlignment="1" applyProtection="1">
      <alignment horizontal="center"/>
    </xf>
    <xf numFmtId="0" fontId="9" fillId="0" borderId="4" xfId="1" applyFont="1" applyBorder="1" applyAlignment="1" applyProtection="1">
      <alignment horizontal="center" wrapText="1"/>
    </xf>
    <xf numFmtId="0" fontId="9" fillId="0" borderId="32" xfId="1" applyFont="1" applyBorder="1" applyAlignment="1" applyProtection="1">
      <alignment horizontal="center" wrapText="1"/>
    </xf>
    <xf numFmtId="0" fontId="8" fillId="0" borderId="21" xfId="1" applyFont="1" applyBorder="1" applyAlignment="1" applyProtection="1">
      <alignment horizontal="left" vertical="center" indent="1"/>
    </xf>
    <xf numFmtId="0" fontId="5" fillId="0" borderId="8" xfId="0" applyFont="1" applyFill="1" applyBorder="1" applyAlignment="1" applyProtection="1">
      <alignment horizontal="left" wrapText="1" indent="1"/>
    </xf>
    <xf numFmtId="0" fontId="5" fillId="0" borderId="32" xfId="0" applyFont="1" applyFill="1" applyBorder="1" applyAlignment="1" applyProtection="1">
      <alignment horizontal="left" wrapText="1" indent="1"/>
    </xf>
    <xf numFmtId="0" fontId="5" fillId="0" borderId="9" xfId="0" applyFont="1" applyFill="1" applyBorder="1" applyAlignment="1" applyProtection="1">
      <alignment horizontal="left" wrapText="1" indent="1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34" xfId="1" applyFont="1" applyBorder="1" applyAlignment="1" applyProtection="1">
      <alignment horizontal="center" vertical="center"/>
      <protection locked="0"/>
    </xf>
    <xf numFmtId="0" fontId="8" fillId="0" borderId="39" xfId="1" applyFont="1" applyBorder="1" applyAlignment="1" applyProtection="1">
      <alignment horizontal="center" vertical="center"/>
      <protection locked="0"/>
    </xf>
    <xf numFmtId="0" fontId="8" fillId="0" borderId="22" xfId="1" applyFont="1" applyBorder="1" applyAlignment="1" applyProtection="1">
      <alignment horizontal="center" vertical="center"/>
      <protection locked="0"/>
    </xf>
    <xf numFmtId="0" fontId="8" fillId="0" borderId="27" xfId="1" quotePrefix="1" applyFont="1" applyBorder="1" applyAlignment="1" applyProtection="1">
      <alignment horizontal="left" vertical="center"/>
    </xf>
    <xf numFmtId="0" fontId="8" fillId="0" borderId="7" xfId="1" quotePrefix="1" applyFont="1" applyBorder="1" applyAlignment="1" applyProtection="1">
      <alignment horizontal="left" vertical="center"/>
    </xf>
    <xf numFmtId="0" fontId="9" fillId="0" borderId="16" xfId="1" applyFont="1" applyBorder="1" applyAlignment="1" applyProtection="1">
      <alignment horizontal="center"/>
    </xf>
    <xf numFmtId="0" fontId="8" fillId="0" borderId="5" xfId="1" quotePrefix="1" applyFont="1" applyBorder="1" applyAlignment="1" applyProtection="1">
      <alignment horizontal="left" vertical="center" indent="1"/>
    </xf>
    <xf numFmtId="0" fontId="8" fillId="0" borderId="10" xfId="1" quotePrefix="1" applyFont="1" applyBorder="1" applyAlignment="1" applyProtection="1">
      <alignment horizontal="left" vertical="center"/>
    </xf>
    <xf numFmtId="0" fontId="8" fillId="0" borderId="5" xfId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0" fontId="8" fillId="0" borderId="6" xfId="1" quotePrefix="1" applyFont="1" applyBorder="1" applyAlignment="1" applyProtection="1">
      <alignment horizontal="left" vertical="center" indent="1"/>
    </xf>
    <xf numFmtId="0" fontId="8" fillId="0" borderId="7" xfId="1" quotePrefix="1" applyFont="1" applyBorder="1" applyAlignment="1" applyProtection="1">
      <alignment horizontal="left" vertical="center" indent="1"/>
    </xf>
    <xf numFmtId="0" fontId="8" fillId="0" borderId="2" xfId="1" quotePrefix="1" applyFont="1" applyBorder="1" applyAlignment="1" applyProtection="1">
      <alignment horizontal="left" vertical="center" indent="1"/>
    </xf>
    <xf numFmtId="0" fontId="8" fillId="0" borderId="27" xfId="1" quotePrefix="1" applyFont="1" applyFill="1" applyBorder="1" applyAlignment="1" applyProtection="1">
      <alignment horizontal="left" vertical="center"/>
    </xf>
    <xf numFmtId="0" fontId="8" fillId="0" borderId="7" xfId="1" quotePrefix="1" applyFont="1" applyFill="1" applyBorder="1" applyAlignment="1" applyProtection="1">
      <alignment horizontal="left" vertical="center"/>
    </xf>
    <xf numFmtId="0" fontId="8" fillId="0" borderId="41" xfId="1" quotePrefix="1" applyFont="1" applyFill="1" applyBorder="1" applyAlignment="1" applyProtection="1">
      <alignment horizontal="left" vertical="center"/>
    </xf>
    <xf numFmtId="0" fontId="8" fillId="0" borderId="22" xfId="1" quotePrefix="1" applyFont="1" applyFill="1" applyBorder="1" applyAlignment="1" applyProtection="1">
      <alignment horizontal="left" vertical="center"/>
    </xf>
    <xf numFmtId="0" fontId="5" fillId="0" borderId="41" xfId="0" applyFont="1" applyBorder="1" applyProtection="1"/>
    <xf numFmtId="0" fontId="5" fillId="0" borderId="39" xfId="0" applyFont="1" applyBorder="1" applyProtection="1"/>
    <xf numFmtId="0" fontId="5" fillId="0" borderId="2" xfId="0" applyFont="1" applyBorder="1" applyAlignment="1" applyProtection="1">
      <alignment horizontal="left" indent="1"/>
    </xf>
    <xf numFmtId="0" fontId="3" fillId="0" borderId="36" xfId="0" applyFont="1" applyBorder="1" applyAlignment="1" applyProtection="1">
      <alignment horizontal="left" indent="1"/>
    </xf>
    <xf numFmtId="0" fontId="3" fillId="0" borderId="37" xfId="0" applyFont="1" applyBorder="1" applyAlignment="1" applyProtection="1">
      <alignment horizontal="left" indent="1"/>
    </xf>
    <xf numFmtId="0" fontId="3" fillId="0" borderId="38" xfId="0" applyFont="1" applyBorder="1" applyAlignment="1" applyProtection="1">
      <alignment horizontal="left" indent="1"/>
    </xf>
    <xf numFmtId="0" fontId="5" fillId="0" borderId="5" xfId="0" applyFont="1" applyBorder="1" applyAlignment="1" applyProtection="1">
      <alignment horizontal="left" indent="1"/>
    </xf>
    <xf numFmtId="0" fontId="5" fillId="0" borderId="4" xfId="0" applyFont="1" applyBorder="1" applyAlignment="1" applyProtection="1">
      <alignment horizontal="left" indent="1"/>
    </xf>
    <xf numFmtId="0" fontId="5" fillId="0" borderId="3" xfId="0" applyFont="1" applyFill="1" applyBorder="1" applyAlignment="1" applyProtection="1">
      <alignment horizontal="center"/>
    </xf>
    <xf numFmtId="0" fontId="8" fillId="0" borderId="11" xfId="1" applyFont="1" applyBorder="1" applyAlignment="1" applyProtection="1">
      <alignment horizontal="left" vertical="center" indent="1"/>
    </xf>
    <xf numFmtId="0" fontId="9" fillId="0" borderId="9" xfId="1" applyFont="1" applyFill="1" applyBorder="1" applyAlignment="1" applyProtection="1">
      <alignment horizontal="center" wrapText="1"/>
    </xf>
    <xf numFmtId="0" fontId="9" fillId="0" borderId="18" xfId="1" applyFont="1" applyFill="1" applyBorder="1" applyAlignment="1" applyProtection="1">
      <alignment horizontal="center" wrapText="1"/>
    </xf>
    <xf numFmtId="0" fontId="8" fillId="0" borderId="15" xfId="1" applyFont="1" applyBorder="1" applyAlignment="1" applyProtection="1">
      <alignment horizontal="left" vertical="center" wrapText="1" indent="1"/>
    </xf>
    <xf numFmtId="0" fontId="5" fillId="0" borderId="18" xfId="0" applyFont="1" applyBorder="1" applyAlignment="1" applyProtection="1">
      <alignment horizontal="left" wrapText="1" indent="1"/>
    </xf>
    <xf numFmtId="0" fontId="5" fillId="0" borderId="17" xfId="0" applyFont="1" applyBorder="1" applyAlignment="1" applyProtection="1">
      <alignment horizontal="left" wrapText="1" indent="1"/>
    </xf>
    <xf numFmtId="0" fontId="1" fillId="0" borderId="0" xfId="0" applyFont="1" applyBorder="1" applyAlignment="1" applyProtection="1">
      <alignment horizontal="center"/>
    </xf>
    <xf numFmtId="0" fontId="8" fillId="0" borderId="35" xfId="1" applyFont="1" applyBorder="1" applyAlignment="1" applyProtection="1">
      <alignment horizontal="left" vertical="center" wrapText="1" indent="1"/>
    </xf>
    <xf numFmtId="0" fontId="8" fillId="0" borderId="41" xfId="1" quotePrefix="1" applyFont="1" applyBorder="1" applyAlignment="1" applyProtection="1">
      <alignment horizontal="left" vertical="center"/>
    </xf>
    <xf numFmtId="0" fontId="8" fillId="0" borderId="22" xfId="1" quotePrefix="1" applyFont="1" applyBorder="1" applyAlignment="1" applyProtection="1">
      <alignment horizontal="left" vertical="center"/>
    </xf>
    <xf numFmtId="2" fontId="8" fillId="0" borderId="16" xfId="1" applyNumberFormat="1" applyFont="1" applyBorder="1" applyAlignment="1" applyProtection="1">
      <alignment horizontal="center" vertical="center"/>
      <protection locked="0"/>
    </xf>
    <xf numFmtId="2" fontId="8" fillId="0" borderId="18" xfId="1" applyNumberFormat="1" applyFont="1" applyBorder="1" applyAlignment="1" applyProtection="1">
      <alignment horizontal="center" vertical="center"/>
      <protection locked="0"/>
    </xf>
    <xf numFmtId="2" fontId="8" fillId="0" borderId="10" xfId="1" applyNumberFormat="1" applyFont="1" applyBorder="1" applyAlignment="1" applyProtection="1">
      <alignment horizontal="center" vertical="center"/>
    </xf>
    <xf numFmtId="2" fontId="8" fillId="0" borderId="5" xfId="1" applyNumberFormat="1" applyFont="1" applyBorder="1" applyAlignment="1" applyProtection="1">
      <alignment horizontal="center" vertical="center"/>
    </xf>
    <xf numFmtId="2" fontId="8" fillId="0" borderId="14" xfId="1" applyNumberFormat="1" applyFont="1" applyBorder="1" applyAlignment="1" applyProtection="1">
      <alignment horizontal="center" vertical="center"/>
      <protection locked="0"/>
    </xf>
    <xf numFmtId="2" fontId="8" fillId="0" borderId="2" xfId="1" applyNumberFormat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left" vertical="center" indent="1"/>
    </xf>
    <xf numFmtId="164" fontId="9" fillId="0" borderId="34" xfId="1" applyNumberFormat="1" applyFont="1" applyBorder="1" applyAlignment="1" applyProtection="1">
      <alignment horizontal="center" vertical="center"/>
    </xf>
    <xf numFmtId="164" fontId="9" fillId="0" borderId="39" xfId="1" applyNumberFormat="1" applyFont="1" applyBorder="1" applyAlignment="1" applyProtection="1">
      <alignment horizontal="center" vertical="center"/>
    </xf>
    <xf numFmtId="164" fontId="9" fillId="0" borderId="22" xfId="1" applyNumberFormat="1" applyFont="1" applyBorder="1" applyAlignment="1" applyProtection="1">
      <alignment horizontal="center" vertical="center"/>
    </xf>
    <xf numFmtId="2" fontId="8" fillId="0" borderId="20" xfId="1" applyNumberFormat="1" applyFont="1" applyBorder="1" applyAlignment="1" applyProtection="1">
      <alignment horizontal="center" vertical="center"/>
      <protection locked="0"/>
    </xf>
    <xf numFmtId="2" fontId="8" fillId="0" borderId="21" xfId="1" applyNumberFormat="1" applyFont="1" applyBorder="1" applyAlignment="1" applyProtection="1">
      <alignment horizontal="center" vertical="center"/>
      <protection locked="0"/>
    </xf>
    <xf numFmtId="164" fontId="8" fillId="0" borderId="6" xfId="1" applyNumberFormat="1" applyFont="1" applyBorder="1" applyAlignment="1" applyProtection="1">
      <alignment horizontal="center" vertical="center"/>
    </xf>
    <xf numFmtId="164" fontId="8" fillId="0" borderId="35" xfId="1" applyNumberFormat="1" applyFont="1" applyBorder="1" applyAlignment="1" applyProtection="1">
      <alignment horizontal="center" vertical="center"/>
    </xf>
    <xf numFmtId="164" fontId="8" fillId="0" borderId="7" xfId="1" applyNumberFormat="1" applyFont="1" applyBorder="1" applyAlignment="1" applyProtection="1">
      <alignment horizontal="center" vertical="center"/>
    </xf>
    <xf numFmtId="164" fontId="8" fillId="0" borderId="2" xfId="1" applyNumberFormat="1" applyFont="1" applyBorder="1" applyAlignment="1" applyProtection="1">
      <alignment horizontal="center" vertical="center"/>
      <protection locked="0"/>
    </xf>
    <xf numFmtId="164" fontId="8" fillId="0" borderId="19" xfId="1" applyNumberFormat="1" applyFont="1" applyBorder="1" applyAlignment="1" applyProtection="1">
      <alignment horizontal="center" vertical="center"/>
    </xf>
    <xf numFmtId="164" fontId="8" fillId="0" borderId="44" xfId="1" applyNumberFormat="1" applyFont="1" applyBorder="1" applyAlignment="1" applyProtection="1">
      <alignment horizontal="center" vertical="center"/>
    </xf>
    <xf numFmtId="164" fontId="8" fillId="0" borderId="28" xfId="1" applyNumberFormat="1" applyFont="1" applyBorder="1" applyAlignment="1" applyProtection="1">
      <alignment horizontal="center" vertical="center"/>
    </xf>
    <xf numFmtId="164" fontId="8" fillId="0" borderId="24" xfId="1" applyNumberFormat="1" applyFont="1" applyBorder="1" applyAlignment="1" applyProtection="1">
      <alignment horizontal="center" vertical="center"/>
    </xf>
    <xf numFmtId="164" fontId="8" fillId="0" borderId="47" xfId="1" applyNumberFormat="1" applyFont="1" applyBorder="1" applyAlignment="1" applyProtection="1">
      <alignment horizontal="center" vertical="center"/>
    </xf>
    <xf numFmtId="164" fontId="8" fillId="0" borderId="48" xfId="1" applyNumberFormat="1" applyFont="1" applyBorder="1" applyAlignment="1" applyProtection="1">
      <alignment horizontal="center" vertical="center"/>
    </xf>
    <xf numFmtId="164" fontId="8" fillId="0" borderId="18" xfId="1" applyNumberFormat="1" applyFont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left" vertical="center" indent="1"/>
    </xf>
    <xf numFmtId="0" fontId="8" fillId="0" borderId="2" xfId="1" applyFont="1" applyFill="1" applyBorder="1" applyAlignment="1" applyProtection="1">
      <alignment horizontal="left" vertical="center" wrapText="1" indent="2"/>
    </xf>
    <xf numFmtId="0" fontId="8" fillId="0" borderId="18" xfId="1" applyFont="1" applyFill="1" applyBorder="1" applyAlignment="1" applyProtection="1">
      <alignment horizontal="left" vertical="center" indent="2"/>
    </xf>
    <xf numFmtId="0" fontId="9" fillId="0" borderId="33" xfId="1" applyFont="1" applyBorder="1" applyAlignment="1" applyProtection="1">
      <alignment horizontal="center" wrapText="1"/>
    </xf>
    <xf numFmtId="0" fontId="8" fillId="0" borderId="34" xfId="1" applyFont="1" applyBorder="1" applyAlignment="1" applyProtection="1">
      <alignment horizontal="left" vertical="center" indent="1"/>
    </xf>
    <xf numFmtId="164" fontId="8" fillId="0" borderId="6" xfId="1" applyNumberFormat="1" applyFont="1" applyBorder="1" applyAlignment="1" applyProtection="1">
      <alignment horizontal="center" vertical="center"/>
      <protection locked="0"/>
    </xf>
    <xf numFmtId="164" fontId="8" fillId="0" borderId="35" xfId="1" applyNumberFormat="1" applyFont="1" applyBorder="1" applyAlignment="1" applyProtection="1">
      <alignment horizontal="center" vertical="center"/>
      <protection locked="0"/>
    </xf>
    <xf numFmtId="164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39" xfId="1" applyFont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indent="1"/>
    </xf>
    <xf numFmtId="0" fontId="9" fillId="0" borderId="18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left" vertical="center" indent="1"/>
    </xf>
    <xf numFmtId="164" fontId="8" fillId="0" borderId="34" xfId="1" applyNumberFormat="1" applyFont="1" applyBorder="1" applyAlignment="1" applyProtection="1">
      <alignment horizontal="center" vertical="center"/>
      <protection locked="0"/>
    </xf>
    <xf numFmtId="164" fontId="8" fillId="0" borderId="39" xfId="1" applyNumberFormat="1" applyFont="1" applyBorder="1" applyAlignment="1" applyProtection="1">
      <alignment horizontal="center" vertical="center"/>
      <protection locked="0"/>
    </xf>
    <xf numFmtId="164" fontId="8" fillId="0" borderId="22" xfId="1" applyNumberFormat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left" vertical="center" indent="1"/>
    </xf>
    <xf numFmtId="0" fontId="9" fillId="0" borderId="17" xfId="1" applyFont="1" applyBorder="1" applyAlignment="1" applyProtection="1">
      <alignment horizontal="center" wrapText="1"/>
    </xf>
    <xf numFmtId="0" fontId="9" fillId="0" borderId="40" xfId="1" applyFont="1" applyBorder="1" applyAlignment="1" applyProtection="1">
      <alignment horizontal="center" wrapText="1"/>
    </xf>
    <xf numFmtId="0" fontId="15" fillId="0" borderId="0" xfId="0" applyFont="1" applyFill="1" applyAlignment="1" applyProtection="1">
      <alignment vertical="center" wrapText="1"/>
    </xf>
    <xf numFmtId="0" fontId="9" fillId="0" borderId="2" xfId="1" applyFont="1" applyBorder="1" applyAlignment="1" applyProtection="1">
      <alignment horizontal="center"/>
    </xf>
    <xf numFmtId="0" fontId="9" fillId="0" borderId="6" xfId="1" applyFont="1" applyBorder="1" applyAlignment="1" applyProtection="1">
      <alignment horizontal="center"/>
    </xf>
    <xf numFmtId="0" fontId="9" fillId="0" borderId="8" xfId="1" applyFont="1" applyBorder="1" applyAlignment="1" applyProtection="1">
      <alignment horizontal="center"/>
    </xf>
    <xf numFmtId="0" fontId="15" fillId="0" borderId="0" xfId="0" applyFont="1" applyAlignment="1" applyProtection="1">
      <alignment horizontal="left" vertical="center" wrapText="1" indent="1"/>
    </xf>
    <xf numFmtId="0" fontId="9" fillId="0" borderId="3" xfId="1" applyFont="1" applyBorder="1" applyAlignment="1" applyProtection="1">
      <alignment horizontal="left" vertical="center" wrapText="1" indent="1"/>
    </xf>
    <xf numFmtId="0" fontId="9" fillId="0" borderId="36" xfId="1" applyFont="1" applyBorder="1" applyAlignment="1" applyProtection="1">
      <alignment horizontal="left" vertical="center" wrapText="1" indent="1"/>
    </xf>
    <xf numFmtId="0" fontId="8" fillId="0" borderId="3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26" xfId="1" applyFont="1" applyBorder="1" applyAlignment="1" applyProtection="1">
      <alignment horizontal="center" vertical="center"/>
      <protection locked="0"/>
    </xf>
    <xf numFmtId="0" fontId="8" fillId="0" borderId="53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8" fillId="0" borderId="43" xfId="1" applyFont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5" xfId="1" applyFont="1" applyFill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left" vertical="center" wrapText="1" indent="1"/>
    </xf>
    <xf numFmtId="0" fontId="8" fillId="0" borderId="19" xfId="1" applyFont="1" applyBorder="1" applyAlignment="1" applyProtection="1">
      <alignment horizontal="left" vertical="center" wrapText="1" indent="1"/>
    </xf>
    <xf numFmtId="0" fontId="17" fillId="0" borderId="18" xfId="1" applyFont="1" applyBorder="1" applyAlignment="1" applyProtection="1">
      <alignment horizontal="center" wrapText="1"/>
    </xf>
    <xf numFmtId="0" fontId="17" fillId="0" borderId="17" xfId="1" applyFont="1" applyBorder="1" applyAlignment="1" applyProtection="1">
      <alignment horizontal="center" wrapText="1"/>
    </xf>
    <xf numFmtId="0" fontId="17" fillId="0" borderId="16" xfId="1" applyFont="1" applyBorder="1" applyAlignment="1" applyProtection="1">
      <alignment horizontal="center" wrapText="1"/>
    </xf>
    <xf numFmtId="0" fontId="17" fillId="0" borderId="8" xfId="1" applyFont="1" applyBorder="1" applyAlignment="1" applyProtection="1">
      <alignment horizontal="center" wrapText="1"/>
    </xf>
    <xf numFmtId="0" fontId="15" fillId="0" borderId="0" xfId="0" applyFont="1" applyAlignment="1" applyProtection="1">
      <alignment horizontal="left" wrapText="1" indent="1"/>
    </xf>
    <xf numFmtId="0" fontId="8" fillId="0" borderId="14" xfId="1" applyFont="1" applyBorder="1" applyAlignment="1" applyProtection="1">
      <alignment horizontal="center" vertical="center"/>
      <protection locked="0"/>
    </xf>
    <xf numFmtId="164" fontId="8" fillId="0" borderId="5" xfId="1" applyNumberFormat="1" applyFont="1" applyBorder="1" applyAlignment="1" applyProtection="1">
      <alignment horizontal="center" vertical="center"/>
    </xf>
    <xf numFmtId="164" fontId="8" fillId="0" borderId="5" xfId="1" applyNumberFormat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/>
    </xf>
    <xf numFmtId="0" fontId="9" fillId="0" borderId="31" xfId="1" applyFont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wrapText="1"/>
      <protection locked="0"/>
    </xf>
    <xf numFmtId="0" fontId="8" fillId="0" borderId="14" xfId="1" applyFont="1" applyBorder="1" applyAlignment="1" applyProtection="1">
      <alignment horizontal="center" wrapText="1"/>
      <protection locked="0"/>
    </xf>
    <xf numFmtId="0" fontId="8" fillId="0" borderId="2" xfId="1" applyFont="1" applyBorder="1" applyAlignment="1" applyProtection="1">
      <alignment horizontal="center"/>
      <protection locked="0"/>
    </xf>
    <xf numFmtId="0" fontId="8" fillId="0" borderId="20" xfId="1" applyFont="1" applyBorder="1" applyAlignment="1" applyProtection="1">
      <alignment horizontal="center" wrapText="1"/>
      <protection locked="0"/>
    </xf>
    <xf numFmtId="0" fontId="8" fillId="0" borderId="21" xfId="1" applyFont="1" applyBorder="1" applyAlignment="1" applyProtection="1">
      <alignment horizontal="center" wrapText="1"/>
      <protection locked="0"/>
    </xf>
    <xf numFmtId="0" fontId="8" fillId="0" borderId="21" xfId="1" applyFont="1" applyBorder="1" applyAlignment="1" applyProtection="1">
      <alignment horizontal="center"/>
      <protection locked="0"/>
    </xf>
    <xf numFmtId="0" fontId="9" fillId="0" borderId="2" xfId="1" applyFont="1" applyFill="1" applyBorder="1" applyAlignment="1" applyProtection="1">
      <alignment horizontal="center" wrapText="1"/>
    </xf>
    <xf numFmtId="0" fontId="9" fillId="0" borderId="6" xfId="1" applyFont="1" applyFill="1" applyBorder="1" applyAlignment="1" applyProtection="1">
      <alignment horizontal="center" wrapText="1"/>
    </xf>
    <xf numFmtId="0" fontId="9" fillId="0" borderId="4" xfId="1" applyFont="1" applyFill="1" applyBorder="1" applyAlignment="1" applyProtection="1">
      <alignment horizontal="center" wrapText="1"/>
    </xf>
    <xf numFmtId="0" fontId="9" fillId="0" borderId="19" xfId="1" applyFont="1" applyFill="1" applyBorder="1" applyAlignment="1" applyProtection="1">
      <alignment horizontal="center" wrapText="1"/>
    </xf>
    <xf numFmtId="0" fontId="8" fillId="0" borderId="40" xfId="1" applyFont="1" applyBorder="1" applyAlignment="1" applyProtection="1">
      <alignment horizontal="center" vertical="center"/>
    </xf>
    <xf numFmtId="0" fontId="8" fillId="0" borderId="32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16" xfId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 vertical="center"/>
    </xf>
    <xf numFmtId="0" fontId="8" fillId="0" borderId="35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/>
    </xf>
    <xf numFmtId="0" fontId="8" fillId="0" borderId="34" xfId="1" applyFont="1" applyFill="1" applyBorder="1" applyAlignment="1" applyProtection="1">
      <alignment horizontal="center" vertical="center"/>
    </xf>
    <xf numFmtId="0" fontId="8" fillId="0" borderId="39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center" vertical="center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 applyProtection="1">
      <alignment horizontal="center"/>
    </xf>
    <xf numFmtId="0" fontId="9" fillId="0" borderId="23" xfId="1" applyFont="1" applyBorder="1" applyAlignment="1" applyProtection="1">
      <alignment horizontal="center"/>
    </xf>
    <xf numFmtId="0" fontId="9" fillId="0" borderId="24" xfId="1" applyFont="1" applyBorder="1" applyAlignment="1" applyProtection="1">
      <alignment horizontal="center"/>
    </xf>
    <xf numFmtId="0" fontId="9" fillId="0" borderId="25" xfId="1" applyFont="1" applyBorder="1" applyAlignment="1" applyProtection="1">
      <alignment horizontal="center"/>
    </xf>
    <xf numFmtId="0" fontId="8" fillId="0" borderId="0" xfId="1" applyFont="1" applyAlignment="1" applyProtection="1">
      <alignment vertical="center"/>
    </xf>
    <xf numFmtId="0" fontId="8" fillId="0" borderId="44" xfId="1" applyFont="1" applyBorder="1" applyAlignment="1" applyProtection="1">
      <alignment vertical="center"/>
    </xf>
    <xf numFmtId="0" fontId="8" fillId="0" borderId="23" xfId="1" applyFont="1" applyBorder="1" applyAlignment="1" applyProtection="1">
      <alignment vertical="center"/>
    </xf>
    <xf numFmtId="0" fontId="8" fillId="0" borderId="14" xfId="1" quotePrefix="1" applyFont="1" applyBorder="1" applyAlignment="1" applyProtection="1">
      <alignment horizontal="left" vertical="center"/>
    </xf>
    <xf numFmtId="0" fontId="8" fillId="0" borderId="2" xfId="1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 indent="1"/>
    </xf>
    <xf numFmtId="0" fontId="3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8" fillId="0" borderId="21" xfId="1" applyFont="1" applyBorder="1" applyAlignment="1" applyProtection="1">
      <alignment horizontal="left" vertical="center" wrapText="1" indent="1"/>
    </xf>
    <xf numFmtId="0" fontId="8" fillId="0" borderId="29" xfId="1" applyFont="1" applyBorder="1" applyAlignment="1" applyProtection="1">
      <alignment horizontal="left" vertical="center" wrapText="1" indent="1"/>
    </xf>
    <xf numFmtId="0" fontId="1" fillId="0" borderId="1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indent="1"/>
    </xf>
    <xf numFmtId="0" fontId="2" fillId="0" borderId="6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left" wrapText="1" indent="1"/>
    </xf>
    <xf numFmtId="0" fontId="5" fillId="0" borderId="5" xfId="0" applyFont="1" applyBorder="1" applyAlignment="1" applyProtection="1">
      <alignment horizontal="left" wrapText="1" indent="1"/>
    </xf>
    <xf numFmtId="0" fontId="3" fillId="0" borderId="3" xfId="0" applyFont="1" applyBorder="1" applyAlignment="1" applyProtection="1">
      <alignment horizontal="left" indent="1"/>
    </xf>
    <xf numFmtId="0" fontId="5" fillId="0" borderId="4" xfId="0" applyFont="1" applyBorder="1" applyAlignment="1" applyProtection="1">
      <alignment horizontal="left" wrapText="1" indent="1"/>
    </xf>
    <xf numFmtId="0" fontId="8" fillId="0" borderId="6" xfId="0" applyFont="1" applyBorder="1" applyAlignment="1" applyProtection="1">
      <alignment horizontal="left" vertical="top" wrapText="1" indent="1"/>
    </xf>
    <xf numFmtId="0" fontId="8" fillId="0" borderId="35" xfId="0" applyFont="1" applyBorder="1" applyAlignment="1" applyProtection="1">
      <alignment horizontal="left" vertical="top" indent="1"/>
    </xf>
    <xf numFmtId="0" fontId="8" fillId="0" borderId="7" xfId="0" applyFont="1" applyBorder="1" applyAlignment="1" applyProtection="1">
      <alignment horizontal="left" vertical="top" inden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/>
    </xf>
    <xf numFmtId="0" fontId="1" fillId="0" borderId="34" xfId="0" applyFont="1" applyFill="1" applyBorder="1" applyAlignment="1" applyProtection="1">
      <alignment horizontal="center"/>
      <protection locked="0"/>
    </xf>
    <xf numFmtId="0" fontId="1" fillId="0" borderId="39" xfId="0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</xf>
    <xf numFmtId="0" fontId="1" fillId="0" borderId="35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8" fillId="0" borderId="41" xfId="1" applyFont="1" applyFill="1" applyBorder="1" applyAlignment="1" applyProtection="1">
      <alignment horizontal="center" vertical="center"/>
    </xf>
    <xf numFmtId="0" fontId="8" fillId="0" borderId="22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35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8" fillId="0" borderId="34" xfId="1" applyFont="1" applyBorder="1" applyAlignment="1" applyProtection="1">
      <alignment horizontal="center" vertical="center"/>
    </xf>
    <xf numFmtId="0" fontId="8" fillId="0" borderId="34" xfId="1" applyFont="1" applyFill="1" applyBorder="1" applyAlignment="1" applyProtection="1">
      <alignment horizontal="center" vertical="center"/>
      <protection locked="0"/>
    </xf>
    <xf numFmtId="0" fontId="8" fillId="0" borderId="39" xfId="1" applyFont="1" applyFill="1" applyBorder="1" applyAlignment="1" applyProtection="1">
      <alignment horizontal="center" vertical="center"/>
      <protection locked="0"/>
    </xf>
    <xf numFmtId="0" fontId="8" fillId="0" borderId="22" xfId="1" applyFont="1" applyFill="1" applyBorder="1" applyAlignment="1" applyProtection="1">
      <alignment horizontal="center" vertical="center"/>
      <protection locked="0"/>
    </xf>
    <xf numFmtId="0" fontId="8" fillId="0" borderId="21" xfId="1" applyFont="1" applyBorder="1" applyAlignment="1" applyProtection="1">
      <alignment horizontal="center" vertical="center"/>
      <protection locked="0"/>
    </xf>
    <xf numFmtId="0" fontId="8" fillId="0" borderId="21" xfId="1" applyFont="1" applyFill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left" vertical="center" indent="2"/>
    </xf>
    <xf numFmtId="0" fontId="8" fillId="0" borderId="32" xfId="1" applyFont="1" applyFill="1" applyBorder="1" applyAlignment="1" applyProtection="1">
      <alignment horizontal="left" vertical="center" indent="2"/>
    </xf>
    <xf numFmtId="0" fontId="8" fillId="0" borderId="9" xfId="1" applyFont="1" applyFill="1" applyBorder="1" applyAlignment="1" applyProtection="1">
      <alignment horizontal="left" vertical="center" indent="2"/>
    </xf>
    <xf numFmtId="0" fontId="5" fillId="0" borderId="6" xfId="0" applyFont="1" applyFill="1" applyBorder="1" applyAlignment="1" applyProtection="1">
      <alignment horizontal="center"/>
    </xf>
    <xf numFmtId="0" fontId="5" fillId="0" borderId="35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34" xfId="0" applyFont="1" applyFill="1" applyBorder="1" applyAlignment="1" applyProtection="1">
      <alignment horizontal="center"/>
      <protection locked="0"/>
    </xf>
    <xf numFmtId="0" fontId="5" fillId="0" borderId="39" xfId="0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 applyProtection="1">
      <alignment horizontal="center"/>
      <protection locked="0"/>
    </xf>
    <xf numFmtId="0" fontId="5" fillId="0" borderId="36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35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</xf>
    <xf numFmtId="0" fontId="2" fillId="0" borderId="3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 wrapText="1" indent="1"/>
    </xf>
    <xf numFmtId="0" fontId="5" fillId="0" borderId="5" xfId="0" applyFont="1" applyFill="1" applyBorder="1" applyAlignment="1" applyProtection="1">
      <alignment horizontal="left" wrapText="1" indent="1"/>
    </xf>
    <xf numFmtId="0" fontId="3" fillId="0" borderId="3" xfId="0" applyFont="1" applyFill="1" applyBorder="1" applyAlignment="1" applyProtection="1">
      <alignment horizontal="left" wrapText="1" indent="1"/>
    </xf>
    <xf numFmtId="0" fontId="5" fillId="0" borderId="4" xfId="0" applyFont="1" applyFill="1" applyBorder="1" applyAlignment="1" applyProtection="1">
      <alignment horizontal="left" wrapText="1" indent="1"/>
    </xf>
    <xf numFmtId="0" fontId="3" fillId="0" borderId="13" xfId="0" applyFont="1" applyFill="1" applyBorder="1" applyAlignment="1" applyProtection="1">
      <alignment horizontal="left" indent="1"/>
    </xf>
    <xf numFmtId="0" fontId="3" fillId="0" borderId="1" xfId="0" applyFont="1" applyFill="1" applyBorder="1" applyAlignment="1" applyProtection="1">
      <alignment horizontal="left" indent="1"/>
    </xf>
    <xf numFmtId="0" fontId="3" fillId="0" borderId="12" xfId="0" applyFont="1" applyFill="1" applyBorder="1" applyAlignment="1" applyProtection="1">
      <alignment horizontal="left" indent="1"/>
    </xf>
    <xf numFmtId="0" fontId="5" fillId="0" borderId="34" xfId="0" applyFont="1" applyFill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left" vertical="center" indent="1"/>
    </xf>
    <xf numFmtId="164" fontId="9" fillId="0" borderId="5" xfId="1" applyNumberFormat="1" applyFont="1" applyFill="1" applyBorder="1" applyAlignment="1" applyProtection="1">
      <alignment horizontal="center" vertical="center"/>
    </xf>
    <xf numFmtId="164" fontId="8" fillId="0" borderId="45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8" fillId="0" borderId="46" xfId="1" applyNumberFormat="1" applyFont="1" applyFill="1" applyBorder="1" applyAlignment="1" applyProtection="1">
      <alignment horizontal="center" vertical="center"/>
    </xf>
    <xf numFmtId="164" fontId="8" fillId="0" borderId="24" xfId="1" applyNumberFormat="1" applyFont="1" applyFill="1" applyBorder="1" applyAlignment="1" applyProtection="1">
      <alignment horizontal="center" vertical="center"/>
    </xf>
    <xf numFmtId="164" fontId="8" fillId="0" borderId="47" xfId="1" applyNumberFormat="1" applyFont="1" applyFill="1" applyBorder="1" applyAlignment="1" applyProtection="1">
      <alignment horizontal="center" vertical="center"/>
    </xf>
    <xf numFmtId="164" fontId="8" fillId="0" borderId="48" xfId="1" applyNumberFormat="1" applyFont="1" applyFill="1" applyBorder="1" applyAlignment="1" applyProtection="1">
      <alignment horizontal="center" vertical="center"/>
    </xf>
    <xf numFmtId="164" fontId="8" fillId="0" borderId="18" xfId="1" applyNumberFormat="1" applyFont="1" applyFill="1" applyBorder="1" applyAlignment="1" applyProtection="1">
      <alignment horizontal="center" vertical="center"/>
      <protection locked="0"/>
    </xf>
    <xf numFmtId="164" fontId="8" fillId="0" borderId="5" xfId="1" applyNumberFormat="1" applyFont="1" applyFill="1" applyBorder="1" applyAlignment="1" applyProtection="1">
      <alignment horizontal="center" vertical="center"/>
      <protection locked="0"/>
    </xf>
    <xf numFmtId="164" fontId="8" fillId="0" borderId="2" xfId="1" applyNumberFormat="1" applyFont="1" applyFill="1" applyBorder="1" applyAlignment="1" applyProtection="1">
      <alignment horizontal="center" vertical="center"/>
      <protection locked="0"/>
    </xf>
    <xf numFmtId="164" fontId="8" fillId="0" borderId="2" xfId="1" applyNumberFormat="1" applyFont="1" applyFill="1" applyBorder="1" applyAlignment="1" applyProtection="1">
      <alignment horizontal="center" vertical="center"/>
    </xf>
    <xf numFmtId="0" fontId="8" fillId="0" borderId="49" xfId="1" applyFont="1" applyFill="1" applyBorder="1" applyAlignment="1" applyProtection="1">
      <alignment horizontal="center" vertical="center"/>
      <protection locked="0"/>
    </xf>
    <xf numFmtId="0" fontId="8" fillId="0" borderId="49" xfId="1" applyFont="1" applyFill="1" applyBorder="1" applyAlignment="1" applyProtection="1">
      <alignment horizontal="center" vertical="center"/>
    </xf>
    <xf numFmtId="0" fontId="8" fillId="0" borderId="27" xfId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8" fillId="0" borderId="34" xfId="1" applyFont="1" applyFill="1" applyBorder="1" applyAlignment="1" applyProtection="1">
      <alignment horizontal="left" vertical="center" indent="1"/>
    </xf>
    <xf numFmtId="0" fontId="8" fillId="0" borderId="39" xfId="1" applyFont="1" applyFill="1" applyBorder="1" applyAlignment="1" applyProtection="1">
      <alignment horizontal="left" vertical="center" indent="1"/>
    </xf>
    <xf numFmtId="0" fontId="8" fillId="0" borderId="22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35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wrapText="1" indent="2"/>
    </xf>
    <xf numFmtId="0" fontId="8" fillId="0" borderId="35" xfId="1" applyFont="1" applyFill="1" applyBorder="1" applyAlignment="1" applyProtection="1">
      <alignment horizontal="left" vertical="center" wrapText="1" indent="2"/>
    </xf>
    <xf numFmtId="0" fontId="8" fillId="0" borderId="7" xfId="1" applyFont="1" applyFill="1" applyBorder="1" applyAlignment="1" applyProtection="1">
      <alignment horizontal="left" vertical="center" wrapText="1" indent="2"/>
    </xf>
    <xf numFmtId="0" fontId="2" fillId="0" borderId="6" xfId="0" applyFont="1" applyFill="1" applyBorder="1" applyAlignment="1" applyProtection="1">
      <alignment horizontal="left" indent="1"/>
    </xf>
    <xf numFmtId="0" fontId="2" fillId="0" borderId="35" xfId="0" applyFont="1" applyFill="1" applyBorder="1" applyAlignment="1" applyProtection="1">
      <alignment horizontal="left" indent="1"/>
    </xf>
    <xf numFmtId="0" fontId="2" fillId="0" borderId="7" xfId="0" applyFont="1" applyFill="1" applyBorder="1" applyAlignment="1" applyProtection="1">
      <alignment horizontal="left" indent="1"/>
    </xf>
    <xf numFmtId="0" fontId="14" fillId="2" borderId="0" xfId="0" applyFont="1" applyFill="1" applyAlignment="1" applyProtection="1">
      <alignment horizontal="left" wrapText="1" indent="1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32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 vertical="center" indent="1"/>
    </xf>
    <xf numFmtId="0" fontId="9" fillId="0" borderId="13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indent="1"/>
    </xf>
    <xf numFmtId="0" fontId="5" fillId="0" borderId="31" xfId="0" applyFont="1" applyFill="1" applyBorder="1" applyAlignment="1" applyProtection="1">
      <alignment horizontal="left" wrapText="1" indent="1"/>
    </xf>
    <xf numFmtId="0" fontId="9" fillId="0" borderId="21" xfId="1" applyFont="1" applyFill="1" applyBorder="1" applyAlignment="1" applyProtection="1">
      <alignment horizontal="left" vertical="center" indent="1"/>
    </xf>
    <xf numFmtId="0" fontId="9" fillId="0" borderId="34" xfId="1" applyFont="1" applyFill="1" applyBorder="1" applyAlignment="1" applyProtection="1">
      <alignment horizontal="left" vertical="center" indent="1"/>
    </xf>
    <xf numFmtId="0" fontId="8" fillId="0" borderId="20" xfId="1" applyFont="1" applyFill="1" applyBorder="1" applyAlignment="1" applyProtection="1">
      <alignment horizontal="center" vertical="center"/>
    </xf>
    <xf numFmtId="0" fontId="8" fillId="0" borderId="21" xfId="1" applyFont="1" applyFill="1" applyBorder="1" applyAlignment="1" applyProtection="1">
      <alignment horizontal="center" vertical="center"/>
    </xf>
    <xf numFmtId="0" fontId="8" fillId="0" borderId="3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center" vertical="center"/>
      <protection locked="0"/>
    </xf>
    <xf numFmtId="0" fontId="9" fillId="0" borderId="55" xfId="1" applyFont="1" applyFill="1" applyBorder="1" applyAlignment="1" applyProtection="1">
      <alignment horizontal="left" vertical="center" indent="1"/>
    </xf>
    <xf numFmtId="0" fontId="25" fillId="0" borderId="8" xfId="0" applyFont="1" applyFill="1" applyBorder="1" applyAlignment="1" applyProtection="1">
      <alignment horizontal="left" wrapText="1" indent="1"/>
    </xf>
    <xf numFmtId="0" fontId="25" fillId="0" borderId="31" xfId="0" applyFont="1" applyFill="1" applyBorder="1" applyAlignment="1" applyProtection="1">
      <alignment horizontal="left" wrapText="1" indent="1"/>
    </xf>
    <xf numFmtId="0" fontId="9" fillId="0" borderId="7" xfId="1" applyFont="1" applyFill="1" applyBorder="1" applyAlignment="1" applyProtection="1">
      <alignment horizontal="center" wrapText="1"/>
    </xf>
    <xf numFmtId="0" fontId="9" fillId="0" borderId="19" xfId="1" applyFont="1" applyFill="1" applyBorder="1" applyAlignment="1" applyProtection="1">
      <alignment horizontal="center" vertical="center" wrapText="1"/>
    </xf>
    <xf numFmtId="0" fontId="9" fillId="0" borderId="44" xfId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center" vertical="center" wrapText="1"/>
    </xf>
    <xf numFmtId="0" fontId="9" fillId="0" borderId="24" xfId="1" applyFont="1" applyFill="1" applyBorder="1" applyAlignment="1" applyProtection="1">
      <alignment horizontal="center" vertical="center" wrapText="1"/>
    </xf>
    <xf numFmtId="0" fontId="9" fillId="0" borderId="47" xfId="1" applyFont="1" applyFill="1" applyBorder="1" applyAlignment="1" applyProtection="1">
      <alignment horizontal="center"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wrapText="1"/>
    </xf>
    <xf numFmtId="0" fontId="17" fillId="0" borderId="18" xfId="1" applyFont="1" applyFill="1" applyBorder="1" applyAlignment="1" applyProtection="1">
      <alignment horizontal="center" wrapText="1"/>
    </xf>
    <xf numFmtId="0" fontId="17" fillId="0" borderId="40" xfId="1" applyFont="1" applyFill="1" applyBorder="1" applyAlignment="1" applyProtection="1">
      <alignment horizontal="center" wrapText="1"/>
    </xf>
    <xf numFmtId="0" fontId="17" fillId="0" borderId="9" xfId="1" applyFont="1" applyFill="1" applyBorder="1" applyAlignment="1" applyProtection="1">
      <alignment horizontal="center" wrapText="1"/>
    </xf>
    <xf numFmtId="0" fontId="17" fillId="0" borderId="8" xfId="1" applyFont="1" applyFill="1" applyBorder="1" applyAlignment="1" applyProtection="1">
      <alignment horizontal="center" wrapText="1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32" xfId="1" applyFont="1" applyFill="1" applyBorder="1" applyAlignment="1" applyProtection="1">
      <alignment horizontal="left" vertical="center" indent="1"/>
    </xf>
    <xf numFmtId="0" fontId="8" fillId="0" borderId="31" xfId="1" applyFont="1" applyFill="1" applyBorder="1" applyAlignment="1" applyProtection="1">
      <alignment horizontal="left" vertical="center" indent="1"/>
    </xf>
    <xf numFmtId="0" fontId="8" fillId="0" borderId="30" xfId="1" applyFont="1" applyFill="1" applyBorder="1" applyAlignment="1" applyProtection="1">
      <alignment horizontal="center" vertical="center"/>
      <protection locked="0"/>
    </xf>
    <xf numFmtId="0" fontId="8" fillId="0" borderId="21" xfId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8" fillId="0" borderId="16" xfId="1" applyFont="1" applyFill="1" applyBorder="1" applyAlignment="1" applyProtection="1">
      <alignment horizontal="center" vertical="center"/>
      <protection locked="0"/>
    </xf>
    <xf numFmtId="0" fontId="8" fillId="0" borderId="1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16" xfId="1" applyFont="1" applyFill="1" applyBorder="1" applyAlignment="1" applyProtection="1">
      <alignment horizontal="center" vertical="center"/>
    </xf>
    <xf numFmtId="0" fontId="8" fillId="0" borderId="18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horizontal="left" indent="1"/>
    </xf>
    <xf numFmtId="0" fontId="1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8" fillId="0" borderId="12" xfId="1" quotePrefix="1" applyFont="1" applyFill="1" applyBorder="1" applyAlignment="1" applyProtection="1">
      <alignment horizontal="left" vertical="center"/>
    </xf>
    <xf numFmtId="0" fontId="8" fillId="0" borderId="5" xfId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left" vertical="center"/>
    </xf>
    <xf numFmtId="0" fontId="9" fillId="0" borderId="18" xfId="1" applyFont="1" applyFill="1" applyBorder="1" applyAlignment="1" applyProtection="1">
      <alignment horizontal="center"/>
    </xf>
    <xf numFmtId="2" fontId="8" fillId="0" borderId="10" xfId="1" applyNumberFormat="1" applyFont="1" applyFill="1" applyBorder="1" applyAlignment="1" applyProtection="1">
      <alignment horizontal="center" vertical="center"/>
    </xf>
    <xf numFmtId="2" fontId="8" fillId="0" borderId="5" xfId="1" applyNumberFormat="1" applyFont="1" applyFill="1" applyBorder="1" applyAlignment="1" applyProtection="1">
      <alignment horizontal="center" vertical="center"/>
    </xf>
    <xf numFmtId="2" fontId="8" fillId="0" borderId="16" xfId="1" applyNumberFormat="1" applyFont="1" applyFill="1" applyBorder="1" applyAlignment="1" applyProtection="1">
      <alignment horizontal="center" vertical="center"/>
      <protection locked="0"/>
    </xf>
    <xf numFmtId="2" fontId="8" fillId="0" borderId="18" xfId="1" applyNumberFormat="1" applyFont="1" applyFill="1" applyBorder="1" applyAlignment="1" applyProtection="1">
      <alignment horizontal="center" vertical="center"/>
      <protection locked="0"/>
    </xf>
    <xf numFmtId="2" fontId="8" fillId="0" borderId="14" xfId="1" applyNumberFormat="1" applyFont="1" applyFill="1" applyBorder="1" applyAlignment="1" applyProtection="1">
      <alignment horizontal="center" vertical="center"/>
      <protection locked="0"/>
    </xf>
    <xf numFmtId="2" fontId="8" fillId="0" borderId="2" xfId="1" applyNumberFormat="1" applyFont="1" applyFill="1" applyBorder="1" applyAlignment="1" applyProtection="1">
      <alignment horizontal="center" vertical="center"/>
      <protection locked="0"/>
    </xf>
    <xf numFmtId="2" fontId="8" fillId="0" borderId="20" xfId="1" applyNumberFormat="1" applyFont="1" applyFill="1" applyBorder="1" applyAlignment="1" applyProtection="1">
      <alignment horizontal="center" vertical="center"/>
      <protection locked="0"/>
    </xf>
    <xf numFmtId="2" fontId="8" fillId="0" borderId="21" xfId="1" applyNumberFormat="1" applyFont="1" applyFill="1" applyBorder="1" applyAlignment="1" applyProtection="1">
      <alignment horizontal="center" vertical="center"/>
      <protection locked="0"/>
    </xf>
    <xf numFmtId="0" fontId="9" fillId="0" borderId="33" xfId="1" applyFont="1" applyFill="1" applyBorder="1" applyAlignment="1" applyProtection="1">
      <alignment horizontal="center" wrapText="1"/>
    </xf>
    <xf numFmtId="0" fontId="9" fillId="0" borderId="8" xfId="1" applyFont="1" applyFill="1" applyBorder="1" applyAlignment="1" applyProtection="1">
      <alignment horizontal="center" wrapText="1"/>
    </xf>
    <xf numFmtId="0" fontId="9" fillId="0" borderId="32" xfId="1" applyFont="1" applyFill="1" applyBorder="1" applyAlignment="1" applyProtection="1">
      <alignment horizontal="center" wrapText="1"/>
    </xf>
    <xf numFmtId="0" fontId="9" fillId="0" borderId="31" xfId="1" applyFont="1" applyFill="1" applyBorder="1" applyAlignment="1" applyProtection="1">
      <alignment horizontal="center" wrapText="1"/>
    </xf>
    <xf numFmtId="0" fontId="8" fillId="0" borderId="55" xfId="1" applyFont="1" applyFill="1" applyBorder="1" applyAlignment="1" applyProtection="1">
      <alignment horizontal="left" vertical="center" indent="1"/>
    </xf>
    <xf numFmtId="0" fontId="24" fillId="0" borderId="6" xfId="1" applyFont="1" applyFill="1" applyBorder="1" applyAlignment="1" applyProtection="1">
      <alignment horizontal="left" vertical="center" wrapText="1" indent="1"/>
    </xf>
    <xf numFmtId="0" fontId="24" fillId="0" borderId="30" xfId="1" applyFont="1" applyFill="1" applyBorder="1" applyAlignment="1" applyProtection="1">
      <alignment horizontal="left" vertical="center" wrapText="1" indent="1"/>
    </xf>
    <xf numFmtId="0" fontId="24" fillId="0" borderId="34" xfId="1" applyFont="1" applyFill="1" applyBorder="1" applyAlignment="1" applyProtection="1">
      <alignment horizontal="left" vertical="center" wrapText="1" indent="1"/>
    </xf>
    <xf numFmtId="0" fontId="24" fillId="0" borderId="55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center"/>
    </xf>
    <xf numFmtId="0" fontId="9" fillId="0" borderId="32" xfId="1" applyFont="1" applyFill="1" applyBorder="1" applyAlignment="1" applyProtection="1">
      <alignment horizontal="center"/>
    </xf>
    <xf numFmtId="0" fontId="9" fillId="0" borderId="9" xfId="1" applyFont="1" applyFill="1" applyBorder="1" applyAlignment="1" applyProtection="1">
      <alignment horizontal="center"/>
    </xf>
    <xf numFmtId="0" fontId="9" fillId="0" borderId="19" xfId="1" applyFont="1" applyFill="1" applyBorder="1" applyAlignment="1" applyProtection="1">
      <alignment horizontal="center"/>
    </xf>
    <xf numFmtId="0" fontId="9" fillId="0" borderId="23" xfId="1" applyFont="1" applyFill="1" applyBorder="1" applyAlignment="1" applyProtection="1">
      <alignment horizontal="center"/>
    </xf>
    <xf numFmtId="0" fontId="9" fillId="0" borderId="24" xfId="1" applyFont="1" applyFill="1" applyBorder="1" applyAlignment="1" applyProtection="1">
      <alignment horizontal="center"/>
    </xf>
    <xf numFmtId="0" fontId="9" fillId="0" borderId="25" xfId="1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left" indent="1"/>
    </xf>
    <xf numFmtId="0" fontId="5" fillId="0" borderId="18" xfId="0" applyFont="1" applyFill="1" applyBorder="1" applyAlignment="1" applyProtection="1">
      <alignment horizontal="center"/>
    </xf>
    <xf numFmtId="0" fontId="8" fillId="0" borderId="35" xfId="1" applyFont="1" applyFill="1" applyBorder="1" applyAlignment="1" applyProtection="1">
      <alignment horizontal="left" vertical="center" wrapText="1" indent="1"/>
    </xf>
    <xf numFmtId="0" fontId="1" fillId="0" borderId="0" xfId="0" applyFont="1" applyFill="1" applyBorder="1" applyAlignment="1" applyProtection="1">
      <alignment horizontal="center"/>
    </xf>
    <xf numFmtId="0" fontId="9" fillId="0" borderId="16" xfId="1" applyFont="1" applyFill="1" applyBorder="1" applyAlignment="1" applyProtection="1">
      <alignment horizontal="center"/>
    </xf>
    <xf numFmtId="0" fontId="8" fillId="0" borderId="6" xfId="1" quotePrefix="1" applyFont="1" applyFill="1" applyBorder="1" applyAlignment="1" applyProtection="1">
      <alignment horizontal="left" vertical="center" indent="1"/>
    </xf>
    <xf numFmtId="0" fontId="8" fillId="0" borderId="7" xfId="1" quotePrefix="1" applyFont="1" applyFill="1" applyBorder="1" applyAlignment="1" applyProtection="1">
      <alignment horizontal="left" vertical="center" inden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7" xfId="1" applyFont="1" applyFill="1" applyBorder="1" applyAlignment="1" applyProtection="1">
      <alignment horizontal="center" wrapText="1"/>
    </xf>
    <xf numFmtId="0" fontId="17" fillId="0" borderId="32" xfId="1" applyFont="1" applyFill="1" applyBorder="1" applyAlignment="1" applyProtection="1">
      <alignment horizontal="center" wrapText="1"/>
    </xf>
    <xf numFmtId="0" fontId="17" fillId="0" borderId="31" xfId="1" applyFont="1" applyFill="1" applyBorder="1" applyAlignment="1" applyProtection="1">
      <alignment horizontal="center" wrapText="1"/>
    </xf>
    <xf numFmtId="0" fontId="17" fillId="0" borderId="17" xfId="1" applyFont="1" applyFill="1" applyBorder="1" applyAlignment="1" applyProtection="1">
      <alignment horizontal="center" wrapText="1"/>
    </xf>
    <xf numFmtId="0" fontId="8" fillId="0" borderId="34" xfId="1" applyFont="1" applyFill="1" applyBorder="1" applyAlignment="1" applyProtection="1">
      <alignment horizontal="left" vertical="center" wrapText="1" indent="1"/>
    </xf>
    <xf numFmtId="0" fontId="8" fillId="0" borderId="39" xfId="1" applyFont="1" applyFill="1" applyBorder="1" applyAlignment="1" applyProtection="1">
      <alignment horizontal="left" vertical="center" wrapText="1" indent="1"/>
    </xf>
    <xf numFmtId="0" fontId="8" fillId="0" borderId="55" xfId="1" applyFont="1" applyFill="1" applyBorder="1" applyAlignment="1" applyProtection="1">
      <alignment horizontal="left" vertical="center" wrapText="1" indent="1"/>
    </xf>
    <xf numFmtId="0" fontId="9" fillId="0" borderId="36" xfId="1" applyFont="1" applyFill="1" applyBorder="1" applyAlignment="1" applyProtection="1">
      <alignment horizontal="left" vertical="center" wrapText="1" indent="1"/>
    </xf>
    <xf numFmtId="0" fontId="9" fillId="0" borderId="37" xfId="1" applyFont="1" applyFill="1" applyBorder="1" applyAlignment="1" applyProtection="1">
      <alignment horizontal="left" vertical="center" wrapText="1" indent="1"/>
    </xf>
    <xf numFmtId="0" fontId="9" fillId="0" borderId="54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horizontal="center" vertical="center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41" xfId="1" applyFont="1" applyFill="1" applyBorder="1" applyAlignment="1" applyProtection="1">
      <alignment horizontal="center" vertical="center"/>
      <protection locked="0"/>
    </xf>
    <xf numFmtId="0" fontId="8" fillId="0" borderId="42" xfId="1" applyFont="1" applyFill="1" applyBorder="1" applyAlignment="1" applyProtection="1">
      <alignment horizontal="center" vertical="center"/>
    </xf>
    <xf numFmtId="0" fontId="8" fillId="0" borderId="38" xfId="1" applyFont="1" applyFill="1" applyBorder="1" applyAlignment="1" applyProtection="1">
      <alignment horizontal="center" vertical="center"/>
    </xf>
    <xf numFmtId="0" fontId="8" fillId="0" borderId="43" xfId="1" applyFont="1" applyFill="1" applyBorder="1" applyAlignment="1" applyProtection="1">
      <alignment horizontal="center" vertical="center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center" wrapText="1"/>
    </xf>
    <xf numFmtId="0" fontId="9" fillId="0" borderId="24" xfId="1" applyFont="1" applyFill="1" applyBorder="1" applyAlignment="1" applyProtection="1">
      <alignment horizontal="center" wrapText="1"/>
    </xf>
    <xf numFmtId="0" fontId="9" fillId="0" borderId="25" xfId="1" applyFont="1" applyFill="1" applyBorder="1" applyAlignment="1" applyProtection="1">
      <alignment horizontal="center" wrapText="1"/>
    </xf>
    <xf numFmtId="0" fontId="8" fillId="0" borderId="40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26" xfId="1" applyFont="1" applyFill="1" applyBorder="1" applyAlignment="1" applyProtection="1">
      <alignment horizontal="center" vertical="center"/>
      <protection locked="0"/>
    </xf>
    <xf numFmtId="0" fontId="11" fillId="0" borderId="14" xfId="1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left" vertical="center" indent="1"/>
    </xf>
    <xf numFmtId="0" fontId="8" fillId="0" borderId="19" xfId="1" applyFont="1" applyFill="1" applyBorder="1" applyAlignment="1" applyProtection="1">
      <alignment horizontal="left" vertical="center" indent="1"/>
    </xf>
    <xf numFmtId="0" fontId="15" fillId="0" borderId="0" xfId="0" applyFont="1" applyFill="1" applyAlignment="1" applyProtection="1">
      <alignment horizontal="left" vertical="center" wrapText="1" indent="1"/>
    </xf>
    <xf numFmtId="0" fontId="9" fillId="0" borderId="44" xfId="1" applyFont="1" applyFill="1" applyBorder="1" applyAlignment="1" applyProtection="1">
      <alignment horizontal="center"/>
    </xf>
    <xf numFmtId="0" fontId="9" fillId="0" borderId="47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 wrapText="1"/>
    </xf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32" xfId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1"/>
    </xf>
    <xf numFmtId="0" fontId="8" fillId="0" borderId="14" xfId="1" quotePrefix="1" applyFont="1" applyFill="1" applyBorder="1" applyAlignment="1" applyProtection="1">
      <alignment horizontal="left" vertical="center"/>
    </xf>
    <xf numFmtId="0" fontId="8" fillId="0" borderId="10" xfId="1" quotePrefix="1" applyFont="1" applyFill="1" applyBorder="1" applyAlignment="1" applyProtection="1">
      <alignment horizontal="left" vertical="center"/>
    </xf>
    <xf numFmtId="0" fontId="8" fillId="0" borderId="34" xfId="1" quotePrefix="1" applyFont="1" applyFill="1" applyBorder="1" applyAlignment="1" applyProtection="1">
      <alignment horizontal="left" vertical="center" indent="1"/>
    </xf>
    <xf numFmtId="0" fontId="8" fillId="0" borderId="22" xfId="1" quotePrefix="1" applyFont="1" applyFill="1" applyBorder="1" applyAlignment="1" applyProtection="1">
      <alignment horizontal="left" vertical="center" indent="1"/>
    </xf>
    <xf numFmtId="0" fontId="5" fillId="0" borderId="20" xfId="0" applyFont="1" applyFill="1" applyBorder="1" applyProtection="1"/>
    <xf numFmtId="0" fontId="5" fillId="0" borderId="21" xfId="0" applyFont="1" applyFill="1" applyBorder="1" applyProtection="1"/>
    <xf numFmtId="0" fontId="5" fillId="0" borderId="21" xfId="0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0" fontId="8" fillId="0" borderId="9" xfId="1" applyFont="1" applyFill="1" applyBorder="1" applyAlignment="1" applyProtection="1">
      <alignment horizontal="left" vertical="center" indent="1"/>
    </xf>
    <xf numFmtId="0" fontId="9" fillId="0" borderId="4" xfId="1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32" xfId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44" xfId="1" applyFont="1" applyFill="1" applyBorder="1" applyAlignment="1" applyProtection="1">
      <alignment horizontal="center" wrapText="1"/>
    </xf>
    <xf numFmtId="0" fontId="9" fillId="0" borderId="47" xfId="1" applyFont="1" applyFill="1" applyBorder="1" applyAlignment="1" applyProtection="1">
      <alignment horizontal="center" wrapText="1"/>
    </xf>
    <xf numFmtId="0" fontId="8" fillId="0" borderId="2" xfId="1" applyFont="1" applyFill="1" applyBorder="1" applyAlignment="1" applyProtection="1">
      <alignment horizontal="center" wrapText="1"/>
    </xf>
    <xf numFmtId="0" fontId="8" fillId="0" borderId="18" xfId="1" applyFont="1" applyFill="1" applyBorder="1" applyAlignment="1" applyProtection="1">
      <alignment horizontal="left" vertical="center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32" xfId="0" applyFont="1" applyFill="1" applyBorder="1" applyAlignment="1" applyProtection="1">
      <alignment horizontal="left" vertical="center" wrapText="1" indent="1"/>
    </xf>
    <xf numFmtId="0" fontId="3" fillId="0" borderId="9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left" indent="1"/>
    </xf>
    <xf numFmtId="0" fontId="5" fillId="0" borderId="32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5" fillId="0" borderId="34" xfId="0" applyFont="1" applyFill="1" applyBorder="1" applyAlignment="1" applyProtection="1">
      <alignment horizontal="left" indent="1"/>
    </xf>
    <xf numFmtId="0" fontId="5" fillId="0" borderId="39" xfId="0" applyFont="1" applyFill="1" applyBorder="1" applyAlignment="1" applyProtection="1">
      <alignment horizontal="left" indent="1"/>
    </xf>
    <xf numFmtId="0" fontId="5" fillId="0" borderId="22" xfId="0" applyFont="1" applyFill="1" applyBorder="1" applyAlignment="1" applyProtection="1">
      <alignment horizontal="left" indent="1"/>
    </xf>
    <xf numFmtId="0" fontId="9" fillId="0" borderId="49" xfId="1" applyFont="1" applyFill="1" applyBorder="1" applyAlignment="1" applyProtection="1">
      <alignment horizontal="center" wrapText="1"/>
    </xf>
    <xf numFmtId="0" fontId="9" fillId="0" borderId="27" xfId="1" applyFont="1" applyFill="1" applyBorder="1" applyAlignment="1" applyProtection="1">
      <alignment horizontal="center" wrapText="1"/>
    </xf>
    <xf numFmtId="0" fontId="1" fillId="0" borderId="44" xfId="0" applyFont="1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37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99CCFF"/>
        </patternFill>
      </fill>
    </dxf>
    <dxf>
      <fill>
        <patternFill>
          <bgColor rgb="FF66FFFF"/>
        </patternFill>
      </fill>
    </dxf>
    <dxf>
      <fill>
        <patternFill>
          <bgColor rgb="FFCCFF3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92D050"/>
        </patternFill>
      </fill>
    </dxf>
    <dxf>
      <fill>
        <patternFill patternType="solid">
          <fgColor auto="1"/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ill>
        <patternFill>
          <bgColor rgb="FF66FFFF"/>
        </patternFill>
      </fill>
    </dxf>
    <dxf>
      <fill>
        <patternFill>
          <bgColor rgb="FFCCFF3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CCFF"/>
      <color rgb="FFCCFF33"/>
      <color rgb="FFFFCCFF"/>
      <color rgb="FF66FFFF"/>
      <color rgb="FF33CCCC"/>
      <color rgb="FFCC99FF"/>
      <color rgb="FFCC66FF"/>
      <color rgb="FFCCFF99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43</xdr:row>
      <xdr:rowOff>89295</xdr:rowOff>
    </xdr:from>
    <xdr:to>
      <xdr:col>11</xdr:col>
      <xdr:colOff>466725</xdr:colOff>
      <xdr:row>44</xdr:row>
      <xdr:rowOff>172639</xdr:rowOff>
    </xdr:to>
    <xdr:pic>
      <xdr:nvPicPr>
        <xdr:cNvPr id="3" name="Picture 2" descr="Wordmark30mm 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157095"/>
          <a:ext cx="1057275" cy="26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8277</xdr:rowOff>
    </xdr:from>
    <xdr:to>
      <xdr:col>4</xdr:col>
      <xdr:colOff>41413</xdr:colOff>
      <xdr:row>1</xdr:row>
      <xdr:rowOff>45135</xdr:rowOff>
    </xdr:to>
    <xdr:pic>
      <xdr:nvPicPr>
        <xdr:cNvPr id="4" name="Picture 8" descr="goc_fip_f_blk_45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77"/>
          <a:ext cx="2095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40</xdr:row>
      <xdr:rowOff>95250</xdr:rowOff>
    </xdr:from>
    <xdr:to>
      <xdr:col>11</xdr:col>
      <xdr:colOff>466725</xdr:colOff>
      <xdr:row>42</xdr:row>
      <xdr:rowOff>0</xdr:rowOff>
    </xdr:to>
    <xdr:pic>
      <xdr:nvPicPr>
        <xdr:cNvPr id="3" name="Picture 2" descr="Wordmark30mm 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9086850"/>
          <a:ext cx="1133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38100</xdr:colOff>
      <xdr:row>1</xdr:row>
      <xdr:rowOff>38100</xdr:rowOff>
    </xdr:to>
    <xdr:pic>
      <xdr:nvPicPr>
        <xdr:cNvPr id="4" name="Picture 8" descr="goc_fip_f_blk_45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M373"/>
  <sheetViews>
    <sheetView showGridLines="0" tabSelected="1" topLeftCell="A303" zoomScale="115" zoomScaleNormal="115" workbookViewId="0">
      <selection activeCell="F324" sqref="F324:H324"/>
    </sheetView>
  </sheetViews>
  <sheetFormatPr defaultColWidth="9.140625" defaultRowHeight="14.25" x14ac:dyDescent="0.2"/>
  <cols>
    <col min="1" max="12" width="7.140625" style="11" customWidth="1"/>
    <col min="13" max="13" width="84" style="169" customWidth="1"/>
    <col min="14" max="14" width="26.7109375" style="11" customWidth="1"/>
    <col min="15" max="16384" width="9.140625" style="11"/>
  </cols>
  <sheetData>
    <row r="4" spans="1:12" ht="18.75" x14ac:dyDescent="0.3">
      <c r="A4" s="466" t="s">
        <v>1117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</row>
    <row r="6" spans="1:12" ht="15" x14ac:dyDescent="0.25">
      <c r="A6" s="443" t="s">
        <v>860</v>
      </c>
      <c r="B6" s="443"/>
      <c r="C6" s="443"/>
      <c r="D6" s="197" t="s">
        <v>1143</v>
      </c>
      <c r="E6" s="197"/>
      <c r="F6" s="197"/>
      <c r="G6" s="197"/>
      <c r="H6" s="197"/>
      <c r="I6" s="197"/>
      <c r="J6" s="197"/>
    </row>
    <row r="8" spans="1:12" ht="15" x14ac:dyDescent="0.25">
      <c r="A8" s="443" t="s">
        <v>861</v>
      </c>
      <c r="B8" s="443"/>
      <c r="C8" s="443"/>
      <c r="D8" s="443"/>
      <c r="E8" s="443"/>
      <c r="F8" s="443"/>
      <c r="G8" s="436" t="str">
        <f>CONCATENATE(LEFT(ATI_ForConsumption!B2,4),"-04-01")</f>
        <v>2015-04-01</v>
      </c>
      <c r="H8" s="436"/>
      <c r="I8" s="93" t="s">
        <v>862</v>
      </c>
      <c r="J8" s="436" t="str">
        <f>CONCATENATE(RIGHT(ATI_ForConsumption!B2,4),"-03-31")</f>
        <v>2016-03-31</v>
      </c>
      <c r="K8" s="436"/>
    </row>
    <row r="10" spans="1:12" ht="15.75" x14ac:dyDescent="0.25">
      <c r="A10" s="344" t="s">
        <v>1118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</row>
    <row r="12" spans="1:12" ht="15" x14ac:dyDescent="0.2">
      <c r="A12" s="20" t="s">
        <v>993</v>
      </c>
    </row>
    <row r="14" spans="1:12" ht="15" x14ac:dyDescent="0.25">
      <c r="G14" s="444" t="s">
        <v>863</v>
      </c>
      <c r="H14" s="445"/>
      <c r="I14" s="445"/>
      <c r="J14" s="446"/>
    </row>
    <row r="15" spans="1:12" ht="26.25" customHeight="1" x14ac:dyDescent="0.2">
      <c r="A15" s="451" t="s">
        <v>864</v>
      </c>
      <c r="B15" s="452"/>
      <c r="C15" s="452"/>
      <c r="D15" s="452"/>
      <c r="E15" s="452"/>
      <c r="F15" s="453"/>
      <c r="G15" s="437">
        <v>262</v>
      </c>
      <c r="H15" s="438"/>
      <c r="I15" s="438"/>
      <c r="J15" s="439"/>
    </row>
    <row r="16" spans="1:12" ht="26.25" customHeight="1" thickBot="1" x14ac:dyDescent="0.25">
      <c r="A16" s="450" t="s">
        <v>865</v>
      </c>
      <c r="B16" s="450"/>
      <c r="C16" s="450"/>
      <c r="D16" s="450"/>
      <c r="E16" s="450"/>
      <c r="F16" s="450"/>
      <c r="G16" s="440">
        <v>77</v>
      </c>
      <c r="H16" s="441"/>
      <c r="I16" s="441"/>
      <c r="J16" s="442"/>
    </row>
    <row r="17" spans="1:13" ht="15.75" thickTop="1" thickBot="1" x14ac:dyDescent="0.25">
      <c r="A17" s="449" t="s">
        <v>0</v>
      </c>
      <c r="B17" s="449"/>
      <c r="C17" s="449"/>
      <c r="D17" s="449"/>
      <c r="E17" s="449"/>
      <c r="F17" s="449"/>
      <c r="G17" s="456">
        <f>SUM(G15:J16)</f>
        <v>339</v>
      </c>
      <c r="H17" s="457"/>
      <c r="I17" s="457"/>
      <c r="J17" s="458"/>
    </row>
    <row r="18" spans="1:13" ht="26.25" customHeight="1" thickTop="1" x14ac:dyDescent="0.2">
      <c r="A18" s="448" t="s">
        <v>866</v>
      </c>
      <c r="B18" s="448"/>
      <c r="C18" s="448"/>
      <c r="D18" s="448"/>
      <c r="E18" s="448"/>
      <c r="F18" s="448"/>
      <c r="G18" s="459">
        <v>291</v>
      </c>
      <c r="H18" s="460"/>
      <c r="I18" s="460"/>
      <c r="J18" s="461"/>
    </row>
    <row r="19" spans="1:13" ht="26.25" customHeight="1" x14ac:dyDescent="0.2">
      <c r="A19" s="447" t="s">
        <v>867</v>
      </c>
      <c r="B19" s="447"/>
      <c r="C19" s="447"/>
      <c r="D19" s="447"/>
      <c r="E19" s="447"/>
      <c r="F19" s="447"/>
      <c r="G19" s="462">
        <f>G17-G18</f>
        <v>48</v>
      </c>
      <c r="H19" s="463"/>
      <c r="I19" s="463"/>
      <c r="J19" s="464"/>
      <c r="M19" s="177" t="str">
        <f>IF(G19&lt;0,"« Reportées à la prochaine période d'établissement de rapport » ne peut pas avoir une valeur négative","")</f>
        <v/>
      </c>
    </row>
    <row r="20" spans="1:13" x14ac:dyDescent="0.2">
      <c r="A20" s="51"/>
      <c r="B20" s="51"/>
      <c r="C20" s="51"/>
      <c r="D20" s="51"/>
      <c r="E20" s="51"/>
      <c r="F20" s="51"/>
      <c r="G20" s="25"/>
      <c r="H20" s="25"/>
      <c r="I20" s="25"/>
      <c r="J20" s="25"/>
    </row>
    <row r="21" spans="1:13" ht="15" x14ac:dyDescent="0.25">
      <c r="A21" s="12" t="s">
        <v>994</v>
      </c>
      <c r="B21" s="51"/>
      <c r="C21" s="51"/>
      <c r="D21" s="51"/>
      <c r="E21" s="51"/>
      <c r="F21" s="51"/>
      <c r="G21" s="25"/>
      <c r="H21" s="25"/>
      <c r="I21" s="25"/>
      <c r="J21" s="25"/>
    </row>
    <row r="22" spans="1:13" x14ac:dyDescent="0.2">
      <c r="A22" s="51"/>
      <c r="B22" s="51"/>
      <c r="C22" s="51"/>
      <c r="D22" s="51"/>
      <c r="E22" s="51"/>
      <c r="F22" s="51"/>
      <c r="G22" s="25"/>
      <c r="H22" s="25"/>
      <c r="I22" s="25"/>
      <c r="J22" s="25"/>
    </row>
    <row r="23" spans="1:13" ht="15" thickBot="1" x14ac:dyDescent="0.25">
      <c r="A23" s="422" t="s">
        <v>838</v>
      </c>
      <c r="B23" s="423"/>
      <c r="C23" s="423"/>
      <c r="D23" s="423"/>
      <c r="E23" s="423"/>
      <c r="F23" s="424"/>
      <c r="G23" s="425" t="s">
        <v>863</v>
      </c>
      <c r="H23" s="425"/>
      <c r="I23" s="425"/>
      <c r="J23" s="425"/>
    </row>
    <row r="24" spans="1:13" ht="15" thickTop="1" x14ac:dyDescent="0.2">
      <c r="A24" s="296" t="s">
        <v>995</v>
      </c>
      <c r="B24" s="296"/>
      <c r="C24" s="296"/>
      <c r="D24" s="296"/>
      <c r="E24" s="296"/>
      <c r="F24" s="296"/>
      <c r="G24" s="454">
        <v>54</v>
      </c>
      <c r="H24" s="454"/>
      <c r="I24" s="454"/>
      <c r="J24" s="454"/>
    </row>
    <row r="25" spans="1:13" x14ac:dyDescent="0.2">
      <c r="A25" s="292" t="s">
        <v>996</v>
      </c>
      <c r="B25" s="292"/>
      <c r="C25" s="292"/>
      <c r="D25" s="292"/>
      <c r="E25" s="292"/>
      <c r="F25" s="292"/>
      <c r="G25" s="455">
        <v>5</v>
      </c>
      <c r="H25" s="455"/>
      <c r="I25" s="455"/>
      <c r="J25" s="455"/>
    </row>
    <row r="26" spans="1:13" x14ac:dyDescent="0.2">
      <c r="A26" s="292" t="s">
        <v>997</v>
      </c>
      <c r="B26" s="292"/>
      <c r="C26" s="292"/>
      <c r="D26" s="292"/>
      <c r="E26" s="292"/>
      <c r="F26" s="292"/>
      <c r="G26" s="455">
        <v>7</v>
      </c>
      <c r="H26" s="455"/>
      <c r="I26" s="455"/>
      <c r="J26" s="455"/>
    </row>
    <row r="27" spans="1:13" x14ac:dyDescent="0.2">
      <c r="A27" s="292" t="s">
        <v>998</v>
      </c>
      <c r="B27" s="292"/>
      <c r="C27" s="292"/>
      <c r="D27" s="292"/>
      <c r="E27" s="292"/>
      <c r="F27" s="292"/>
      <c r="G27" s="455">
        <v>14</v>
      </c>
      <c r="H27" s="455"/>
      <c r="I27" s="455"/>
      <c r="J27" s="455"/>
    </row>
    <row r="28" spans="1:13" x14ac:dyDescent="0.2">
      <c r="A28" s="292" t="s">
        <v>839</v>
      </c>
      <c r="B28" s="292"/>
      <c r="C28" s="292"/>
      <c r="D28" s="292"/>
      <c r="E28" s="292"/>
      <c r="F28" s="292"/>
      <c r="G28" s="455">
        <v>152</v>
      </c>
      <c r="H28" s="455"/>
      <c r="I28" s="455"/>
      <c r="J28" s="455"/>
    </row>
    <row r="29" spans="1:13" ht="15" thickBot="1" x14ac:dyDescent="0.25">
      <c r="A29" s="297" t="s">
        <v>999</v>
      </c>
      <c r="B29" s="297"/>
      <c r="C29" s="297"/>
      <c r="D29" s="297"/>
      <c r="E29" s="297"/>
      <c r="F29" s="297"/>
      <c r="G29" s="465">
        <v>30</v>
      </c>
      <c r="H29" s="465"/>
      <c r="I29" s="465"/>
      <c r="J29" s="465"/>
    </row>
    <row r="30" spans="1:13" ht="15.75" thickTop="1" thickBot="1" x14ac:dyDescent="0.25">
      <c r="A30" s="293" t="s">
        <v>0</v>
      </c>
      <c r="B30" s="294"/>
      <c r="C30" s="294"/>
      <c r="D30" s="294"/>
      <c r="E30" s="294"/>
      <c r="F30" s="295"/>
      <c r="G30" s="298">
        <f>SUM(G24:J29)</f>
        <v>262</v>
      </c>
      <c r="H30" s="298"/>
      <c r="I30" s="298"/>
      <c r="J30" s="298"/>
      <c r="M30" s="171" t="str">
        <f>IF(G15&lt;&gt;G30,"« Reçues pendant la période d'établissement de rapport » à 1.1 doit égaler « Total » à 2.1","")</f>
        <v/>
      </c>
    </row>
    <row r="31" spans="1:13" ht="15" thickTop="1" x14ac:dyDescent="0.2">
      <c r="A31" s="51"/>
      <c r="B31" s="51"/>
      <c r="C31" s="51"/>
      <c r="D31" s="51"/>
      <c r="E31" s="51"/>
      <c r="F31" s="51"/>
      <c r="G31" s="25"/>
      <c r="H31" s="25"/>
      <c r="I31" s="25"/>
      <c r="J31" s="25"/>
    </row>
    <row r="32" spans="1:13" ht="15" x14ac:dyDescent="0.2">
      <c r="A32" s="52" t="s">
        <v>1000</v>
      </c>
      <c r="B32" s="51"/>
      <c r="C32" s="51"/>
      <c r="D32" s="51"/>
      <c r="E32" s="51"/>
      <c r="F32" s="51"/>
      <c r="G32" s="25"/>
      <c r="H32" s="25"/>
      <c r="I32" s="25"/>
      <c r="J32" s="25"/>
    </row>
    <row r="33" spans="1:12" x14ac:dyDescent="0.2">
      <c r="A33" s="51"/>
      <c r="B33" s="51"/>
      <c r="C33" s="51"/>
      <c r="D33" s="51"/>
      <c r="E33" s="51"/>
      <c r="F33" s="51"/>
      <c r="G33" s="25"/>
      <c r="H33" s="25"/>
      <c r="I33" s="25"/>
      <c r="J33" s="25"/>
    </row>
    <row r="34" spans="1:12" x14ac:dyDescent="0.2">
      <c r="A34" s="427" t="s">
        <v>868</v>
      </c>
      <c r="B34" s="427"/>
      <c r="C34" s="427"/>
      <c r="D34" s="427"/>
      <c r="E34" s="427"/>
      <c r="F34" s="427"/>
      <c r="G34" s="427"/>
      <c r="H34" s="427"/>
      <c r="I34" s="25"/>
      <c r="J34" s="25"/>
    </row>
    <row r="35" spans="1:12" ht="34.5" thickBot="1" x14ac:dyDescent="0.25">
      <c r="A35" s="190" t="s">
        <v>919</v>
      </c>
      <c r="B35" s="190" t="s">
        <v>872</v>
      </c>
      <c r="C35" s="190" t="s">
        <v>873</v>
      </c>
      <c r="D35" s="190" t="s">
        <v>874</v>
      </c>
      <c r="E35" s="190" t="s">
        <v>920</v>
      </c>
      <c r="F35" s="190" t="s">
        <v>876</v>
      </c>
      <c r="G35" s="191" t="s">
        <v>877</v>
      </c>
      <c r="H35" s="90" t="s">
        <v>0</v>
      </c>
      <c r="I35" s="25"/>
      <c r="J35" s="25"/>
    </row>
    <row r="36" spans="1:12" ht="15" thickTop="1" x14ac:dyDescent="0.2">
      <c r="A36" s="53">
        <v>16</v>
      </c>
      <c r="B36" s="53">
        <v>17</v>
      </c>
      <c r="C36" s="53">
        <v>31</v>
      </c>
      <c r="D36" s="53">
        <v>14</v>
      </c>
      <c r="E36" s="53">
        <v>6</v>
      </c>
      <c r="F36" s="53">
        <v>1</v>
      </c>
      <c r="G36" s="28">
        <v>1</v>
      </c>
      <c r="H36" s="54">
        <f>SUM(A36:G36)</f>
        <v>86</v>
      </c>
      <c r="I36" s="25"/>
      <c r="J36" s="25"/>
    </row>
    <row r="37" spans="1:12" x14ac:dyDescent="0.2">
      <c r="A37" s="51"/>
      <c r="B37" s="51"/>
      <c r="C37" s="51"/>
      <c r="D37" s="51"/>
      <c r="E37" s="51"/>
      <c r="F37" s="51"/>
      <c r="G37" s="25"/>
      <c r="H37" s="25"/>
      <c r="I37" s="25"/>
      <c r="J37" s="25"/>
    </row>
    <row r="38" spans="1:12" ht="27.75" customHeight="1" x14ac:dyDescent="0.2">
      <c r="A38" s="426" t="s">
        <v>1001</v>
      </c>
      <c r="B38" s="426"/>
      <c r="C38" s="426"/>
      <c r="D38" s="426"/>
      <c r="E38" s="426"/>
      <c r="F38" s="426"/>
      <c r="G38" s="426"/>
      <c r="H38" s="426"/>
      <c r="I38" s="426"/>
      <c r="J38" s="426"/>
      <c r="K38" s="426"/>
      <c r="L38" s="426"/>
    </row>
    <row r="39" spans="1:12" x14ac:dyDescent="0.2">
      <c r="A39" s="51"/>
      <c r="B39" s="51"/>
      <c r="C39" s="51"/>
      <c r="D39" s="51"/>
      <c r="E39" s="51"/>
      <c r="F39" s="51"/>
      <c r="G39" s="25"/>
      <c r="H39" s="25"/>
      <c r="I39" s="25"/>
      <c r="J39" s="25"/>
    </row>
    <row r="40" spans="1:12" x14ac:dyDescent="0.2">
      <c r="A40" s="51"/>
      <c r="B40" s="51"/>
      <c r="C40" s="51"/>
      <c r="D40" s="51"/>
      <c r="E40" s="51"/>
      <c r="F40" s="51"/>
      <c r="G40" s="25"/>
      <c r="H40" s="25"/>
      <c r="I40" s="25"/>
      <c r="J40" s="25"/>
    </row>
    <row r="41" spans="1:12" x14ac:dyDescent="0.2">
      <c r="A41" s="51"/>
      <c r="B41" s="51"/>
      <c r="C41" s="51"/>
      <c r="D41" s="51"/>
      <c r="E41" s="51"/>
      <c r="F41" s="51"/>
      <c r="G41" s="25"/>
      <c r="H41" s="25"/>
      <c r="I41" s="25"/>
      <c r="J41" s="25"/>
    </row>
    <row r="42" spans="1:12" x14ac:dyDescent="0.2">
      <c r="A42" s="51"/>
      <c r="B42" s="51"/>
      <c r="C42" s="51"/>
      <c r="D42" s="51"/>
      <c r="E42" s="51"/>
      <c r="F42" s="51"/>
      <c r="G42" s="25"/>
      <c r="H42" s="25"/>
      <c r="I42" s="25"/>
      <c r="J42" s="25"/>
    </row>
    <row r="43" spans="1:12" x14ac:dyDescent="0.2">
      <c r="A43" s="51"/>
      <c r="B43" s="51"/>
      <c r="C43" s="51"/>
      <c r="D43" s="51"/>
      <c r="E43" s="51"/>
      <c r="F43" s="51"/>
      <c r="G43" s="25"/>
      <c r="H43" s="25"/>
      <c r="I43" s="25"/>
      <c r="J43" s="25"/>
    </row>
    <row r="44" spans="1:12" x14ac:dyDescent="0.2">
      <c r="A44" s="51"/>
      <c r="B44" s="51"/>
      <c r="C44" s="51"/>
      <c r="D44" s="51"/>
      <c r="E44" s="51"/>
      <c r="F44" s="51"/>
      <c r="G44" s="25"/>
      <c r="H44" s="25"/>
      <c r="I44" s="25"/>
      <c r="J44" s="25"/>
    </row>
    <row r="45" spans="1:12" x14ac:dyDescent="0.2">
      <c r="A45" s="14" t="s">
        <v>1138</v>
      </c>
      <c r="D45" s="305">
        <v>1</v>
      </c>
      <c r="E45" s="305"/>
      <c r="F45" s="305"/>
      <c r="G45" s="305"/>
      <c r="H45" s="305"/>
      <c r="I45" s="305"/>
    </row>
    <row r="46" spans="1:12" ht="15.75" x14ac:dyDescent="0.25">
      <c r="A46" s="344" t="s">
        <v>869</v>
      </c>
      <c r="B46" s="344"/>
      <c r="C46" s="344"/>
      <c r="D46" s="344"/>
      <c r="E46" s="344"/>
      <c r="F46" s="344"/>
      <c r="G46" s="344"/>
      <c r="H46" s="344"/>
      <c r="I46" s="344"/>
      <c r="J46" s="344"/>
      <c r="K46" s="344"/>
      <c r="L46" s="344"/>
    </row>
    <row r="48" spans="1:12" ht="15" x14ac:dyDescent="0.25">
      <c r="A48" s="12" t="s">
        <v>1002</v>
      </c>
    </row>
    <row r="50" spans="1:13" ht="14.25" customHeight="1" x14ac:dyDescent="0.2">
      <c r="A50" s="428" t="s">
        <v>16</v>
      </c>
      <c r="B50" s="428"/>
      <c r="C50" s="429"/>
      <c r="D50" s="432" t="s">
        <v>868</v>
      </c>
      <c r="E50" s="433"/>
      <c r="F50" s="433"/>
      <c r="G50" s="433"/>
      <c r="H50" s="433"/>
      <c r="I50" s="433"/>
      <c r="J50" s="433"/>
      <c r="K50" s="433"/>
    </row>
    <row r="51" spans="1:13" ht="34.5" thickBot="1" x14ac:dyDescent="0.25">
      <c r="A51" s="430"/>
      <c r="B51" s="430"/>
      <c r="C51" s="431"/>
      <c r="D51" s="192" t="s">
        <v>871</v>
      </c>
      <c r="E51" s="190" t="s">
        <v>872</v>
      </c>
      <c r="F51" s="190" t="s">
        <v>873</v>
      </c>
      <c r="G51" s="190" t="s">
        <v>874</v>
      </c>
      <c r="H51" s="190" t="s">
        <v>875</v>
      </c>
      <c r="I51" s="190" t="s">
        <v>876</v>
      </c>
      <c r="J51" s="193" t="s">
        <v>877</v>
      </c>
      <c r="K51" s="13" t="s">
        <v>0</v>
      </c>
    </row>
    <row r="52" spans="1:13" ht="15" customHeight="1" thickTop="1" x14ac:dyDescent="0.2">
      <c r="A52" s="434" t="s">
        <v>878</v>
      </c>
      <c r="B52" s="434"/>
      <c r="C52" s="435"/>
      <c r="D52" s="29">
        <v>9</v>
      </c>
      <c r="E52" s="53">
        <v>31</v>
      </c>
      <c r="F52" s="53">
        <v>26</v>
      </c>
      <c r="G52" s="53">
        <v>11</v>
      </c>
      <c r="H52" s="53">
        <v>3</v>
      </c>
      <c r="I52" s="53">
        <v>5</v>
      </c>
      <c r="J52" s="55">
        <v>0</v>
      </c>
      <c r="K52" s="154">
        <f>SUM(D52:J52)</f>
        <v>85</v>
      </c>
    </row>
    <row r="53" spans="1:13" ht="14.25" customHeight="1" x14ac:dyDescent="0.2">
      <c r="A53" s="240" t="s">
        <v>879</v>
      </c>
      <c r="B53" s="240"/>
      <c r="C53" s="302"/>
      <c r="D53" s="56">
        <v>1</v>
      </c>
      <c r="E53" s="57">
        <v>40</v>
      </c>
      <c r="F53" s="57">
        <v>40</v>
      </c>
      <c r="G53" s="57">
        <v>32</v>
      </c>
      <c r="H53" s="57">
        <v>10</v>
      </c>
      <c r="I53" s="57">
        <v>20</v>
      </c>
      <c r="J53" s="58">
        <v>6</v>
      </c>
      <c r="K53" s="112">
        <f t="shared" ref="K53:K59" si="0">SUM(D53:J53)</f>
        <v>149</v>
      </c>
    </row>
    <row r="54" spans="1:13" ht="14.25" customHeight="1" x14ac:dyDescent="0.2">
      <c r="A54" s="240" t="s">
        <v>880</v>
      </c>
      <c r="B54" s="240"/>
      <c r="C54" s="302"/>
      <c r="D54" s="56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178">
        <f t="shared" si="0"/>
        <v>0</v>
      </c>
    </row>
    <row r="55" spans="1:13" ht="14.25" customHeight="1" x14ac:dyDescent="0.2">
      <c r="A55" s="240" t="s">
        <v>881</v>
      </c>
      <c r="B55" s="240"/>
      <c r="C55" s="302"/>
      <c r="D55" s="56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8">
        <v>0</v>
      </c>
      <c r="K55" s="112">
        <f t="shared" si="0"/>
        <v>0</v>
      </c>
    </row>
    <row r="56" spans="1:13" ht="27.75" customHeight="1" x14ac:dyDescent="0.2">
      <c r="A56" s="240" t="s">
        <v>882</v>
      </c>
      <c r="B56" s="240"/>
      <c r="C56" s="302"/>
      <c r="D56" s="56">
        <v>10</v>
      </c>
      <c r="E56" s="57">
        <v>13</v>
      </c>
      <c r="F56" s="57">
        <v>0</v>
      </c>
      <c r="G56" s="57">
        <v>2</v>
      </c>
      <c r="H56" s="57">
        <v>0</v>
      </c>
      <c r="I56" s="57">
        <v>0</v>
      </c>
      <c r="J56" s="58">
        <v>0</v>
      </c>
      <c r="K56" s="59">
        <f t="shared" si="0"/>
        <v>25</v>
      </c>
    </row>
    <row r="57" spans="1:13" ht="14.25" customHeight="1" x14ac:dyDescent="0.2">
      <c r="A57" s="238" t="s">
        <v>883</v>
      </c>
      <c r="B57" s="306"/>
      <c r="C57" s="239"/>
      <c r="D57" s="56">
        <v>16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8">
        <v>0</v>
      </c>
      <c r="K57" s="59">
        <f t="shared" si="0"/>
        <v>16</v>
      </c>
    </row>
    <row r="58" spans="1:13" ht="14.25" customHeight="1" x14ac:dyDescent="0.2">
      <c r="A58" s="240" t="s">
        <v>884</v>
      </c>
      <c r="B58" s="240"/>
      <c r="C58" s="302"/>
      <c r="D58" s="56">
        <v>8</v>
      </c>
      <c r="E58" s="57">
        <v>4</v>
      </c>
      <c r="F58" s="57">
        <v>2</v>
      </c>
      <c r="G58" s="57">
        <v>0</v>
      </c>
      <c r="H58" s="57">
        <v>0</v>
      </c>
      <c r="I58" s="57">
        <v>0</v>
      </c>
      <c r="J58" s="58">
        <v>2</v>
      </c>
      <c r="K58" s="112">
        <f t="shared" si="0"/>
        <v>16</v>
      </c>
    </row>
    <row r="59" spans="1:13" ht="15" customHeight="1" thickBot="1" x14ac:dyDescent="0.25">
      <c r="A59" s="303" t="s">
        <v>896</v>
      </c>
      <c r="B59" s="303"/>
      <c r="C59" s="304"/>
      <c r="D59" s="27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60">
        <v>0</v>
      </c>
      <c r="K59" s="116">
        <f t="shared" si="0"/>
        <v>0</v>
      </c>
    </row>
    <row r="60" spans="1:13" ht="15" thickTop="1" x14ac:dyDescent="0.2">
      <c r="A60" s="206" t="s">
        <v>0</v>
      </c>
      <c r="B60" s="206"/>
      <c r="C60" s="299"/>
      <c r="D60" s="61">
        <f>SUM(D52:D59)</f>
        <v>44</v>
      </c>
      <c r="E60" s="49">
        <f>SUM(E52:E59)</f>
        <v>88</v>
      </c>
      <c r="F60" s="49">
        <f t="shared" ref="F60:I60" si="1">SUM(F52:F59)</f>
        <v>68</v>
      </c>
      <c r="G60" s="49">
        <f t="shared" si="1"/>
        <v>45</v>
      </c>
      <c r="H60" s="49">
        <f>SUM(H52:H59)</f>
        <v>13</v>
      </c>
      <c r="I60" s="49">
        <f t="shared" si="1"/>
        <v>25</v>
      </c>
      <c r="J60" s="62">
        <f>SUM(J52:J59)</f>
        <v>8</v>
      </c>
      <c r="K60" s="117">
        <f>SUM(K52:K59)</f>
        <v>291</v>
      </c>
      <c r="M60" s="177" t="str">
        <f>IF(K60&lt;&gt;G18,"« Fermées pendant la période d'établissement de rapport » à 1.1 doit égaler le total des rangées et des colonnes à 2.1","")</f>
        <v/>
      </c>
    </row>
    <row r="61" spans="1:13" x14ac:dyDescent="0.2">
      <c r="M61" s="170"/>
    </row>
    <row r="62" spans="1:13" ht="15" x14ac:dyDescent="0.25">
      <c r="A62" s="63" t="s">
        <v>1003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  <row r="63" spans="1:13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</row>
    <row r="64" spans="1:13" ht="42.75" customHeight="1" thickBot="1" x14ac:dyDescent="0.25">
      <c r="A64" s="227" t="s">
        <v>885</v>
      </c>
      <c r="B64" s="228"/>
      <c r="C64" s="91" t="s">
        <v>863</v>
      </c>
      <c r="D64" s="246" t="s">
        <v>885</v>
      </c>
      <c r="E64" s="227"/>
      <c r="F64" s="91" t="s">
        <v>863</v>
      </c>
      <c r="G64" s="300" t="s">
        <v>885</v>
      </c>
      <c r="H64" s="301"/>
      <c r="I64" s="91" t="s">
        <v>863</v>
      </c>
      <c r="J64" s="230" t="s">
        <v>885</v>
      </c>
      <c r="K64" s="227"/>
      <c r="L64" s="168" t="s">
        <v>863</v>
      </c>
    </row>
    <row r="65" spans="1:12" ht="15" thickTop="1" x14ac:dyDescent="0.2">
      <c r="A65" s="279" t="s">
        <v>1004</v>
      </c>
      <c r="B65" s="207"/>
      <c r="C65" s="34">
        <v>1</v>
      </c>
      <c r="D65" s="290" t="s">
        <v>840</v>
      </c>
      <c r="E65" s="291"/>
      <c r="F65" s="55">
        <v>17</v>
      </c>
      <c r="G65" s="288" t="s">
        <v>1029</v>
      </c>
      <c r="H65" s="289"/>
      <c r="I65" s="65">
        <v>0</v>
      </c>
      <c r="J65" s="307" t="s">
        <v>841</v>
      </c>
      <c r="K65" s="308"/>
      <c r="L65" s="33">
        <v>0</v>
      </c>
    </row>
    <row r="66" spans="1:12" x14ac:dyDescent="0.2">
      <c r="A66" s="285" t="s">
        <v>1005</v>
      </c>
      <c r="B66" s="203"/>
      <c r="C66" s="36">
        <v>0</v>
      </c>
      <c r="D66" s="276" t="s">
        <v>1020</v>
      </c>
      <c r="E66" s="277"/>
      <c r="F66" s="34">
        <v>0</v>
      </c>
      <c r="G66" s="286" t="s">
        <v>1030</v>
      </c>
      <c r="H66" s="287"/>
      <c r="I66" s="66">
        <v>0</v>
      </c>
      <c r="J66" s="276" t="s">
        <v>842</v>
      </c>
      <c r="K66" s="277"/>
      <c r="L66" s="30">
        <v>0</v>
      </c>
    </row>
    <row r="67" spans="1:12" x14ac:dyDescent="0.2">
      <c r="A67" s="285" t="s">
        <v>1006</v>
      </c>
      <c r="B67" s="203"/>
      <c r="C67" s="36">
        <v>1</v>
      </c>
      <c r="D67" s="276" t="s">
        <v>1021</v>
      </c>
      <c r="E67" s="277"/>
      <c r="F67" s="36">
        <v>0</v>
      </c>
      <c r="G67" s="286" t="s">
        <v>1031</v>
      </c>
      <c r="H67" s="287"/>
      <c r="I67" s="66">
        <v>0</v>
      </c>
      <c r="J67" s="276" t="s">
        <v>843</v>
      </c>
      <c r="K67" s="277"/>
      <c r="L67" s="30">
        <v>0</v>
      </c>
    </row>
    <row r="68" spans="1:12" x14ac:dyDescent="0.2">
      <c r="A68" s="285" t="s">
        <v>1007</v>
      </c>
      <c r="B68" s="203"/>
      <c r="C68" s="36">
        <v>0</v>
      </c>
      <c r="D68" s="276" t="s">
        <v>1022</v>
      </c>
      <c r="E68" s="277"/>
      <c r="F68" s="36">
        <v>17</v>
      </c>
      <c r="G68" s="286" t="s">
        <v>1032</v>
      </c>
      <c r="H68" s="287"/>
      <c r="I68" s="66">
        <v>0</v>
      </c>
      <c r="J68" s="276" t="s">
        <v>1042</v>
      </c>
      <c r="K68" s="277"/>
      <c r="L68" s="30">
        <v>29</v>
      </c>
    </row>
    <row r="69" spans="1:12" x14ac:dyDescent="0.2">
      <c r="A69" s="285" t="s">
        <v>1008</v>
      </c>
      <c r="B69" s="202"/>
      <c r="C69" s="36">
        <v>0</v>
      </c>
      <c r="D69" s="276" t="s">
        <v>844</v>
      </c>
      <c r="E69" s="277"/>
      <c r="F69" s="36">
        <v>0</v>
      </c>
      <c r="G69" s="286" t="s">
        <v>1033</v>
      </c>
      <c r="H69" s="287"/>
      <c r="I69" s="66">
        <v>1</v>
      </c>
      <c r="J69" s="276" t="s">
        <v>1043</v>
      </c>
      <c r="K69" s="277"/>
      <c r="L69" s="30">
        <v>10</v>
      </c>
    </row>
    <row r="70" spans="1:12" x14ac:dyDescent="0.2">
      <c r="A70" s="292">
        <v>14</v>
      </c>
      <c r="B70" s="292"/>
      <c r="C70" s="67">
        <v>1</v>
      </c>
      <c r="D70" s="276" t="s">
        <v>1023</v>
      </c>
      <c r="E70" s="277"/>
      <c r="F70" s="36">
        <v>0</v>
      </c>
      <c r="G70" s="286" t="s">
        <v>1034</v>
      </c>
      <c r="H70" s="287"/>
      <c r="I70" s="66">
        <v>0</v>
      </c>
      <c r="J70" s="276" t="s">
        <v>1044</v>
      </c>
      <c r="K70" s="277"/>
      <c r="L70" s="30">
        <v>1</v>
      </c>
    </row>
    <row r="71" spans="1:12" x14ac:dyDescent="0.2">
      <c r="A71" s="285" t="s">
        <v>1009</v>
      </c>
      <c r="B71" s="202"/>
      <c r="C71" s="36">
        <v>1</v>
      </c>
      <c r="D71" s="276" t="s">
        <v>1024</v>
      </c>
      <c r="E71" s="277"/>
      <c r="F71" s="36">
        <v>0</v>
      </c>
      <c r="G71" s="286" t="s">
        <v>1035</v>
      </c>
      <c r="H71" s="287"/>
      <c r="I71" s="66">
        <v>0</v>
      </c>
      <c r="J71" s="276" t="s">
        <v>1045</v>
      </c>
      <c r="K71" s="277"/>
      <c r="L71" s="30">
        <v>2</v>
      </c>
    </row>
    <row r="72" spans="1:12" x14ac:dyDescent="0.2">
      <c r="A72" s="285" t="s">
        <v>1010</v>
      </c>
      <c r="B72" s="285"/>
      <c r="C72" s="36">
        <v>0</v>
      </c>
      <c r="D72" s="276" t="s">
        <v>1025</v>
      </c>
      <c r="E72" s="277"/>
      <c r="F72" s="36">
        <v>0</v>
      </c>
      <c r="G72" s="286" t="s">
        <v>1036</v>
      </c>
      <c r="H72" s="287"/>
      <c r="I72" s="66">
        <v>0</v>
      </c>
      <c r="J72" s="276" t="s">
        <v>845</v>
      </c>
      <c r="K72" s="277"/>
      <c r="L72" s="30">
        <v>1</v>
      </c>
    </row>
    <row r="73" spans="1:12" x14ac:dyDescent="0.2">
      <c r="A73" s="292" t="s">
        <v>846</v>
      </c>
      <c r="B73" s="292"/>
      <c r="C73" s="68">
        <v>1</v>
      </c>
      <c r="D73" s="276" t="s">
        <v>1026</v>
      </c>
      <c r="E73" s="277"/>
      <c r="F73" s="36">
        <v>0</v>
      </c>
      <c r="G73" s="286" t="s">
        <v>847</v>
      </c>
      <c r="H73" s="287"/>
      <c r="I73" s="66">
        <v>139</v>
      </c>
      <c r="J73" s="276" t="s">
        <v>848</v>
      </c>
      <c r="K73" s="277"/>
      <c r="L73" s="30">
        <v>0</v>
      </c>
    </row>
    <row r="74" spans="1:12" x14ac:dyDescent="0.2">
      <c r="A74" s="285" t="s">
        <v>1011</v>
      </c>
      <c r="B74" s="285"/>
      <c r="C74" s="36">
        <v>1</v>
      </c>
      <c r="D74" s="276" t="s">
        <v>849</v>
      </c>
      <c r="E74" s="277"/>
      <c r="F74" s="36">
        <v>0</v>
      </c>
      <c r="G74" s="276" t="s">
        <v>1037</v>
      </c>
      <c r="H74" s="277"/>
      <c r="I74" s="66">
        <v>1</v>
      </c>
      <c r="J74" s="276" t="s">
        <v>850</v>
      </c>
      <c r="K74" s="277"/>
      <c r="L74" s="30">
        <v>0</v>
      </c>
    </row>
    <row r="75" spans="1:12" x14ac:dyDescent="0.2">
      <c r="A75" s="285" t="s">
        <v>1012</v>
      </c>
      <c r="B75" s="285"/>
      <c r="C75" s="36">
        <v>0</v>
      </c>
      <c r="D75" s="286" t="s">
        <v>851</v>
      </c>
      <c r="E75" s="287"/>
      <c r="F75" s="36">
        <v>0</v>
      </c>
      <c r="G75" s="276" t="s">
        <v>1038</v>
      </c>
      <c r="H75" s="277"/>
      <c r="I75" s="66">
        <v>6</v>
      </c>
      <c r="J75" s="276" t="s">
        <v>852</v>
      </c>
      <c r="K75" s="277"/>
      <c r="L75" s="30">
        <v>2</v>
      </c>
    </row>
    <row r="76" spans="1:12" x14ac:dyDescent="0.2">
      <c r="A76" s="285" t="s">
        <v>1013</v>
      </c>
      <c r="B76" s="285"/>
      <c r="C76" s="36">
        <v>0</v>
      </c>
      <c r="D76" s="286" t="s">
        <v>1027</v>
      </c>
      <c r="E76" s="287"/>
      <c r="F76" s="36">
        <v>0</v>
      </c>
      <c r="G76" s="276" t="s">
        <v>1039</v>
      </c>
      <c r="H76" s="277"/>
      <c r="I76" s="66">
        <v>0</v>
      </c>
      <c r="J76" s="276" t="s">
        <v>4</v>
      </c>
      <c r="K76" s="277"/>
      <c r="L76" s="30">
        <v>3</v>
      </c>
    </row>
    <row r="77" spans="1:12" x14ac:dyDescent="0.2">
      <c r="A77" s="285" t="s">
        <v>1014</v>
      </c>
      <c r="B77" s="285"/>
      <c r="C77" s="36">
        <v>2</v>
      </c>
      <c r="D77" s="286" t="s">
        <v>1028</v>
      </c>
      <c r="E77" s="287"/>
      <c r="F77" s="36">
        <v>0</v>
      </c>
      <c r="G77" s="276" t="s">
        <v>1040</v>
      </c>
      <c r="H77" s="277"/>
      <c r="I77" s="66">
        <v>7</v>
      </c>
      <c r="J77" s="69"/>
      <c r="K77" s="70"/>
      <c r="L77" s="71"/>
    </row>
    <row r="78" spans="1:12" x14ac:dyDescent="0.2">
      <c r="A78" s="285" t="s">
        <v>1015</v>
      </c>
      <c r="B78" s="285"/>
      <c r="C78" s="36">
        <v>0</v>
      </c>
      <c r="D78" s="286" t="s">
        <v>853</v>
      </c>
      <c r="E78" s="287"/>
      <c r="F78" s="36">
        <v>0</v>
      </c>
      <c r="G78" s="276" t="s">
        <v>1041</v>
      </c>
      <c r="H78" s="277"/>
      <c r="I78" s="72">
        <v>1</v>
      </c>
      <c r="J78" s="73"/>
      <c r="K78" s="74"/>
      <c r="L78" s="24"/>
    </row>
    <row r="79" spans="1:12" x14ac:dyDescent="0.2">
      <c r="A79" s="285" t="s">
        <v>1016</v>
      </c>
      <c r="B79" s="285"/>
      <c r="C79" s="36">
        <v>0</v>
      </c>
      <c r="D79" s="286" t="s">
        <v>854</v>
      </c>
      <c r="E79" s="287"/>
      <c r="F79" s="36">
        <v>1</v>
      </c>
      <c r="G79" s="75"/>
      <c r="H79" s="75"/>
      <c r="I79" s="75"/>
      <c r="J79" s="75"/>
      <c r="K79" s="75"/>
      <c r="L79" s="75"/>
    </row>
    <row r="80" spans="1:12" x14ac:dyDescent="0.2">
      <c r="A80" s="283" t="s">
        <v>1017</v>
      </c>
      <c r="B80" s="284"/>
      <c r="C80" s="36">
        <v>1</v>
      </c>
      <c r="D80" s="75"/>
      <c r="E80" s="75"/>
      <c r="F80" s="75"/>
      <c r="G80" s="75"/>
      <c r="H80" s="75"/>
      <c r="I80" s="75"/>
      <c r="J80" s="75"/>
      <c r="K80" s="75"/>
      <c r="L80" s="75"/>
    </row>
    <row r="81" spans="1:12" x14ac:dyDescent="0.2">
      <c r="A81" s="283" t="s">
        <v>1018</v>
      </c>
      <c r="B81" s="284"/>
      <c r="C81" s="36">
        <v>1</v>
      </c>
      <c r="D81" s="76"/>
      <c r="E81" s="15"/>
      <c r="F81" s="24"/>
      <c r="G81" s="74"/>
      <c r="H81" s="74"/>
      <c r="I81" s="24"/>
      <c r="J81" s="17"/>
      <c r="K81" s="17"/>
      <c r="L81" s="24"/>
    </row>
    <row r="82" spans="1:12" x14ac:dyDescent="0.2">
      <c r="A82" s="283" t="s">
        <v>1019</v>
      </c>
      <c r="B82" s="284"/>
      <c r="C82" s="36">
        <v>0</v>
      </c>
      <c r="D82" s="77"/>
      <c r="E82" s="92" t="s">
        <v>1046</v>
      </c>
      <c r="F82" s="78"/>
      <c r="G82" s="78"/>
      <c r="H82" s="78"/>
      <c r="I82" s="78"/>
      <c r="J82" s="78"/>
      <c r="K82" s="78"/>
      <c r="L82" s="78"/>
    </row>
    <row r="90" spans="1:12" ht="33" customHeight="1" x14ac:dyDescent="0.2"/>
    <row r="91" spans="1:12" x14ac:dyDescent="0.2">
      <c r="A91" s="282">
        <v>2</v>
      </c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282"/>
    </row>
    <row r="92" spans="1:12" ht="15" x14ac:dyDescent="0.2">
      <c r="A92" s="79" t="s">
        <v>12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</row>
    <row r="93" spans="1:12" x14ac:dyDescent="0.2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</row>
    <row r="94" spans="1:12" ht="25.5" customHeight="1" thickBot="1" x14ac:dyDescent="0.25">
      <c r="A94" s="232" t="s">
        <v>885</v>
      </c>
      <c r="B94" s="232"/>
      <c r="C94" s="227" t="s">
        <v>863</v>
      </c>
      <c r="D94" s="228"/>
      <c r="E94" s="278" t="s">
        <v>885</v>
      </c>
      <c r="F94" s="232"/>
      <c r="G94" s="227" t="s">
        <v>863</v>
      </c>
      <c r="H94" s="228"/>
      <c r="I94" s="278" t="s">
        <v>885</v>
      </c>
      <c r="J94" s="232"/>
      <c r="K94" s="227" t="s">
        <v>863</v>
      </c>
      <c r="L94" s="227"/>
    </row>
    <row r="95" spans="1:12" ht="15" thickTop="1" x14ac:dyDescent="0.2">
      <c r="A95" s="279" t="s">
        <v>1047</v>
      </c>
      <c r="B95" s="206"/>
      <c r="C95" s="273">
        <v>1</v>
      </c>
      <c r="D95" s="483"/>
      <c r="E95" s="280" t="s">
        <v>855</v>
      </c>
      <c r="F95" s="281"/>
      <c r="G95" s="272">
        <v>0</v>
      </c>
      <c r="H95" s="340"/>
      <c r="I95" s="280" t="s">
        <v>1058</v>
      </c>
      <c r="J95" s="281"/>
      <c r="K95" s="272">
        <v>16</v>
      </c>
      <c r="L95" s="272"/>
    </row>
    <row r="96" spans="1:12" x14ac:dyDescent="0.2">
      <c r="A96" s="285" t="s">
        <v>1048</v>
      </c>
      <c r="B96" s="202"/>
      <c r="C96" s="401">
        <v>0</v>
      </c>
      <c r="D96" s="409"/>
      <c r="E96" s="420" t="s">
        <v>1052</v>
      </c>
      <c r="F96" s="421"/>
      <c r="G96" s="233">
        <v>1</v>
      </c>
      <c r="H96" s="401"/>
      <c r="I96" s="420" t="s">
        <v>1059</v>
      </c>
      <c r="J96" s="421"/>
      <c r="K96" s="233">
        <v>0</v>
      </c>
      <c r="L96" s="233"/>
    </row>
    <row r="97" spans="1:12" x14ac:dyDescent="0.2">
      <c r="A97" s="285" t="s">
        <v>1049</v>
      </c>
      <c r="B97" s="202"/>
      <c r="C97" s="401">
        <v>0</v>
      </c>
      <c r="D97" s="409"/>
      <c r="E97" s="276" t="s">
        <v>1053</v>
      </c>
      <c r="F97" s="277"/>
      <c r="G97" s="401">
        <v>0</v>
      </c>
      <c r="H97" s="409"/>
      <c r="I97" s="420" t="s">
        <v>1060</v>
      </c>
      <c r="J97" s="421"/>
      <c r="K97" s="233">
        <v>2</v>
      </c>
      <c r="L97" s="233"/>
    </row>
    <row r="98" spans="1:12" x14ac:dyDescent="0.2">
      <c r="A98" s="285" t="s">
        <v>856</v>
      </c>
      <c r="B98" s="202"/>
      <c r="C98" s="401">
        <v>0</v>
      </c>
      <c r="D98" s="409"/>
      <c r="E98" s="276" t="s">
        <v>1054</v>
      </c>
      <c r="F98" s="277"/>
      <c r="G98" s="401">
        <v>1</v>
      </c>
      <c r="H98" s="409"/>
      <c r="I98" s="420" t="s">
        <v>1061</v>
      </c>
      <c r="J98" s="421"/>
      <c r="K98" s="233">
        <v>6</v>
      </c>
      <c r="L98" s="233"/>
    </row>
    <row r="99" spans="1:12" x14ac:dyDescent="0.2">
      <c r="A99" s="285" t="s">
        <v>1050</v>
      </c>
      <c r="B99" s="202"/>
      <c r="C99" s="401">
        <v>0</v>
      </c>
      <c r="D99" s="409"/>
      <c r="E99" s="276" t="s">
        <v>1055</v>
      </c>
      <c r="F99" s="277"/>
      <c r="G99" s="401">
        <v>4</v>
      </c>
      <c r="H99" s="409"/>
      <c r="I99" s="420" t="s">
        <v>1062</v>
      </c>
      <c r="J99" s="421"/>
      <c r="K99" s="233">
        <v>2</v>
      </c>
      <c r="L99" s="233"/>
    </row>
    <row r="100" spans="1:12" x14ac:dyDescent="0.2">
      <c r="A100" s="285" t="s">
        <v>1051</v>
      </c>
      <c r="B100" s="202"/>
      <c r="C100" s="401">
        <v>0</v>
      </c>
      <c r="D100" s="409"/>
      <c r="E100" s="276" t="s">
        <v>1056</v>
      </c>
      <c r="F100" s="277"/>
      <c r="G100" s="401">
        <v>3</v>
      </c>
      <c r="H100" s="409"/>
      <c r="I100" s="420" t="s">
        <v>1063</v>
      </c>
      <c r="J100" s="421"/>
      <c r="K100" s="233">
        <v>2</v>
      </c>
      <c r="L100" s="233"/>
    </row>
    <row r="101" spans="1:12" x14ac:dyDescent="0.2">
      <c r="A101" s="417"/>
      <c r="B101" s="417"/>
      <c r="C101" s="418"/>
      <c r="D101" s="419"/>
      <c r="E101" s="276" t="s">
        <v>1057</v>
      </c>
      <c r="F101" s="277"/>
      <c r="G101" s="401">
        <v>1</v>
      </c>
      <c r="H101" s="409"/>
      <c r="I101" s="420" t="s">
        <v>857</v>
      </c>
      <c r="J101" s="421"/>
      <c r="K101" s="233">
        <v>0</v>
      </c>
      <c r="L101" s="233"/>
    </row>
    <row r="103" spans="1:12" ht="15" x14ac:dyDescent="0.2">
      <c r="A103" s="16" t="s">
        <v>1064</v>
      </c>
    </row>
    <row r="105" spans="1:12" ht="15" thickBot="1" x14ac:dyDescent="0.25">
      <c r="A105" s="232" t="s">
        <v>16</v>
      </c>
      <c r="B105" s="232"/>
      <c r="C105" s="232"/>
      <c r="D105" s="232" t="s">
        <v>888</v>
      </c>
      <c r="E105" s="232"/>
      <c r="F105" s="232"/>
      <c r="G105" s="232" t="s">
        <v>889</v>
      </c>
      <c r="H105" s="232"/>
      <c r="I105" s="232"/>
      <c r="J105" s="232" t="s">
        <v>890</v>
      </c>
      <c r="K105" s="232"/>
      <c r="L105" s="232"/>
    </row>
    <row r="106" spans="1:12" ht="15" thickTop="1" x14ac:dyDescent="0.2">
      <c r="A106" s="206" t="s">
        <v>878</v>
      </c>
      <c r="B106" s="206"/>
      <c r="C106" s="206"/>
      <c r="D106" s="272">
        <v>68</v>
      </c>
      <c r="E106" s="272"/>
      <c r="F106" s="272"/>
      <c r="G106" s="272">
        <v>17</v>
      </c>
      <c r="H106" s="272"/>
      <c r="I106" s="272"/>
      <c r="J106" s="273">
        <v>0</v>
      </c>
      <c r="K106" s="274"/>
      <c r="L106" s="275"/>
    </row>
    <row r="107" spans="1:12" ht="15" thickBot="1" x14ac:dyDescent="0.25">
      <c r="A107" s="204" t="s">
        <v>879</v>
      </c>
      <c r="B107" s="204"/>
      <c r="C107" s="204"/>
      <c r="D107" s="235">
        <v>52</v>
      </c>
      <c r="E107" s="235"/>
      <c r="F107" s="235"/>
      <c r="G107" s="235">
        <v>93</v>
      </c>
      <c r="H107" s="235"/>
      <c r="I107" s="235"/>
      <c r="J107" s="258">
        <v>4</v>
      </c>
      <c r="K107" s="412"/>
      <c r="L107" s="257"/>
    </row>
    <row r="108" spans="1:12" ht="15" thickTop="1" x14ac:dyDescent="0.2">
      <c r="A108" s="243" t="s">
        <v>0</v>
      </c>
      <c r="B108" s="243"/>
      <c r="C108" s="243"/>
      <c r="D108" s="253">
        <f>SUM(D106:F107)</f>
        <v>120</v>
      </c>
      <c r="E108" s="253"/>
      <c r="F108" s="253"/>
      <c r="G108" s="253">
        <f t="shared" ref="G108" si="2">SUM(G106:I107)</f>
        <v>110</v>
      </c>
      <c r="H108" s="253"/>
      <c r="I108" s="253"/>
      <c r="J108" s="477">
        <f>SUM(J106:L107)</f>
        <v>4</v>
      </c>
      <c r="K108" s="343"/>
      <c r="L108" s="252"/>
    </row>
    <row r="110" spans="1:12" ht="15" x14ac:dyDescent="0.25">
      <c r="A110" s="12" t="s">
        <v>891</v>
      </c>
    </row>
    <row r="111" spans="1:12" x14ac:dyDescent="0.2">
      <c r="A111" s="18"/>
    </row>
    <row r="112" spans="1:12" ht="15" x14ac:dyDescent="0.2">
      <c r="A112" s="16" t="s">
        <v>892</v>
      </c>
    </row>
    <row r="114" spans="1:13" ht="25.5" customHeight="1" thickBot="1" x14ac:dyDescent="0.25">
      <c r="A114" s="228" t="s">
        <v>893</v>
      </c>
      <c r="B114" s="267"/>
      <c r="C114" s="246"/>
      <c r="D114" s="266" t="s">
        <v>894</v>
      </c>
      <c r="E114" s="266"/>
      <c r="F114" s="266"/>
      <c r="G114" s="266" t="s">
        <v>895</v>
      </c>
      <c r="H114" s="266"/>
      <c r="I114" s="266"/>
      <c r="J114" s="265" t="s">
        <v>863</v>
      </c>
      <c r="K114" s="265"/>
      <c r="L114" s="265"/>
    </row>
    <row r="115" spans="1:13" ht="15" thickTop="1" x14ac:dyDescent="0.2">
      <c r="A115" s="268" t="s">
        <v>878</v>
      </c>
      <c r="B115" s="268"/>
      <c r="C115" s="268"/>
      <c r="D115" s="481">
        <v>11666</v>
      </c>
      <c r="E115" s="481"/>
      <c r="F115" s="481"/>
      <c r="G115" s="482">
        <v>11471</v>
      </c>
      <c r="H115" s="482"/>
      <c r="I115" s="482"/>
      <c r="J115" s="478">
        <v>85</v>
      </c>
      <c r="K115" s="479"/>
      <c r="L115" s="480"/>
      <c r="M115" s="171" t="str">
        <f>IF(J115&lt;&gt;K52,"Le total de la rangée « communication totale » à 2.1 doit égaler le nombre de demandes « communication totale » à la question 2.5.1 ","")</f>
        <v/>
      </c>
    </row>
    <row r="116" spans="1:13" x14ac:dyDescent="0.2">
      <c r="A116" s="202" t="s">
        <v>879</v>
      </c>
      <c r="B116" s="202"/>
      <c r="C116" s="202"/>
      <c r="D116" s="233">
        <v>69668</v>
      </c>
      <c r="E116" s="233"/>
      <c r="F116" s="233"/>
      <c r="G116" s="411">
        <v>64026</v>
      </c>
      <c r="H116" s="411"/>
      <c r="I116" s="411"/>
      <c r="J116" s="470">
        <v>149</v>
      </c>
      <c r="K116" s="471"/>
      <c r="L116" s="472"/>
      <c r="M116" s="171" t="str">
        <f>IF(J116&lt;&gt;K53,"Le total de la rangée « communication partielle » à 2.1 doit égaler le nombre de demandes « communication partielle » à la question 2.5.1","")</f>
        <v/>
      </c>
    </row>
    <row r="117" spans="1:13" ht="14.25" customHeight="1" x14ac:dyDescent="0.2">
      <c r="A117" s="240" t="s">
        <v>880</v>
      </c>
      <c r="B117" s="240"/>
      <c r="C117" s="238"/>
      <c r="D117" s="233">
        <v>0</v>
      </c>
      <c r="E117" s="233"/>
      <c r="F117" s="233"/>
      <c r="G117" s="369">
        <v>0</v>
      </c>
      <c r="H117" s="369"/>
      <c r="I117" s="369"/>
      <c r="J117" s="470">
        <v>0</v>
      </c>
      <c r="K117" s="471"/>
      <c r="L117" s="472"/>
      <c r="M117" s="171" t="str">
        <f>IF(J117&lt;&gt;K54,"Le total de la rangée « exception totale » à 2.1 doit égaler le nombre de demandes « exception totale » à 2.5.1","")</f>
        <v/>
      </c>
    </row>
    <row r="118" spans="1:13" ht="14.25" customHeight="1" x14ac:dyDescent="0.2">
      <c r="A118" s="240" t="s">
        <v>881</v>
      </c>
      <c r="B118" s="240"/>
      <c r="C118" s="238"/>
      <c r="D118" s="233">
        <v>0</v>
      </c>
      <c r="E118" s="233"/>
      <c r="F118" s="233"/>
      <c r="G118" s="369">
        <v>0</v>
      </c>
      <c r="H118" s="369"/>
      <c r="I118" s="369"/>
      <c r="J118" s="470">
        <v>0</v>
      </c>
      <c r="K118" s="471"/>
      <c r="L118" s="472"/>
      <c r="M118" s="171" t="str">
        <f>IF(J118&lt;&gt;K55,"Le total de la rangée « exclusion totale » à 2.1 doit égaler le nombre de demandes « exclusion totale » à 2.5.1","")</f>
        <v/>
      </c>
    </row>
    <row r="119" spans="1:13" x14ac:dyDescent="0.2">
      <c r="A119" s="202" t="s">
        <v>884</v>
      </c>
      <c r="B119" s="202"/>
      <c r="C119" s="202"/>
      <c r="D119" s="233">
        <v>2070</v>
      </c>
      <c r="E119" s="233"/>
      <c r="F119" s="233"/>
      <c r="G119" s="411">
        <v>1728</v>
      </c>
      <c r="H119" s="411"/>
      <c r="I119" s="411"/>
      <c r="J119" s="470">
        <v>16</v>
      </c>
      <c r="K119" s="471"/>
      <c r="L119" s="472"/>
      <c r="M119" s="171" t="str">
        <f>IF(J119&lt;&gt;K58,"Le total de la rangée « demande abandonnée » à  2.1 doit égaler le nombre de demandes « demande abandonnée » à 2.5.1 ","")</f>
        <v/>
      </c>
    </row>
    <row r="120" spans="1:13" ht="15" customHeight="1" thickBot="1" x14ac:dyDescent="0.25">
      <c r="A120" s="269" t="s">
        <v>896</v>
      </c>
      <c r="B120" s="270"/>
      <c r="C120" s="271"/>
      <c r="D120" s="473">
        <v>0</v>
      </c>
      <c r="E120" s="473"/>
      <c r="F120" s="473"/>
      <c r="G120" s="473">
        <v>0</v>
      </c>
      <c r="H120" s="473"/>
      <c r="I120" s="473"/>
      <c r="J120" s="474">
        <v>0</v>
      </c>
      <c r="K120" s="475"/>
      <c r="L120" s="476"/>
      <c r="M120" s="171" t="str">
        <f>IF(J120&lt;&gt;K59,"Le total de la rangée « ni confirmée ni infirmée » à 2.1 doit égaler le nombre de demandes « ni confirmée ni infirmée » à 2.5.1","")</f>
        <v/>
      </c>
    </row>
    <row r="121" spans="1:13" ht="15" thickTop="1" x14ac:dyDescent="0.2"/>
    <row r="122" spans="1:13" ht="15" x14ac:dyDescent="0.2">
      <c r="A122" s="16" t="s">
        <v>1119</v>
      </c>
    </row>
    <row r="124" spans="1:13" ht="25.5" customHeight="1" x14ac:dyDescent="0.2">
      <c r="A124" s="413" t="s">
        <v>16</v>
      </c>
      <c r="B124" s="414"/>
      <c r="C124" s="213" t="s">
        <v>898</v>
      </c>
      <c r="D124" s="214"/>
      <c r="E124" s="217" t="s">
        <v>899</v>
      </c>
      <c r="F124" s="218"/>
      <c r="G124" s="213" t="s">
        <v>900</v>
      </c>
      <c r="H124" s="214"/>
      <c r="I124" s="217" t="s">
        <v>901</v>
      </c>
      <c r="J124" s="218"/>
      <c r="K124" s="213" t="s">
        <v>902</v>
      </c>
      <c r="L124" s="219"/>
    </row>
    <row r="125" spans="1:13" ht="30.75" customHeight="1" thickBot="1" x14ac:dyDescent="0.25">
      <c r="A125" s="415"/>
      <c r="B125" s="416"/>
      <c r="C125" s="85" t="s">
        <v>863</v>
      </c>
      <c r="D125" s="100" t="s">
        <v>903</v>
      </c>
      <c r="E125" s="85" t="s">
        <v>863</v>
      </c>
      <c r="F125" s="101" t="s">
        <v>903</v>
      </c>
      <c r="G125" s="85" t="s">
        <v>863</v>
      </c>
      <c r="H125" s="100" t="s">
        <v>903</v>
      </c>
      <c r="I125" s="85" t="s">
        <v>863</v>
      </c>
      <c r="J125" s="101" t="s">
        <v>903</v>
      </c>
      <c r="K125" s="85" t="s">
        <v>863</v>
      </c>
      <c r="L125" s="102" t="s">
        <v>903</v>
      </c>
    </row>
    <row r="126" spans="1:13" ht="25.5" customHeight="1" thickTop="1" x14ac:dyDescent="0.2">
      <c r="A126" s="263" t="s">
        <v>878</v>
      </c>
      <c r="B126" s="264"/>
      <c r="C126" s="35">
        <v>75</v>
      </c>
      <c r="D126" s="135">
        <v>773</v>
      </c>
      <c r="E126" s="10">
        <v>7</v>
      </c>
      <c r="F126" s="122">
        <v>1505</v>
      </c>
      <c r="G126" s="35">
        <v>1</v>
      </c>
      <c r="H126" s="135">
        <v>982</v>
      </c>
      <c r="I126" s="10">
        <v>1</v>
      </c>
      <c r="J126" s="122">
        <v>1743</v>
      </c>
      <c r="K126" s="35">
        <v>1</v>
      </c>
      <c r="L126" s="137">
        <v>6468</v>
      </c>
      <c r="M126" s="170" t="str">
        <f>IF(SUM(K126,I126,G126,E126,C126)&lt;&gt;J115,"La somme du nombre de demandes  « communication totale » à 2.5.2 doit égaler le nombre de demandes « communication totale » à 2.5.1","")</f>
        <v/>
      </c>
    </row>
    <row r="127" spans="1:13" ht="25.5" customHeight="1" x14ac:dyDescent="0.2">
      <c r="A127" s="238" t="s">
        <v>879</v>
      </c>
      <c r="B127" s="239"/>
      <c r="C127" s="37">
        <v>60</v>
      </c>
      <c r="D127" s="124">
        <v>2079</v>
      </c>
      <c r="E127" s="32">
        <v>52</v>
      </c>
      <c r="F127" s="123">
        <v>12847</v>
      </c>
      <c r="G127" s="37">
        <v>19</v>
      </c>
      <c r="H127" s="124">
        <v>12944</v>
      </c>
      <c r="I127" s="32">
        <v>17</v>
      </c>
      <c r="J127" s="123">
        <v>26372</v>
      </c>
      <c r="K127" s="37">
        <v>1</v>
      </c>
      <c r="L127" s="140">
        <v>9784</v>
      </c>
      <c r="M127" s="170" t="str">
        <f>IF(SUM(C127,E127,G127,I127,K127)&lt;&gt;J116,"La somme du nombre de demandes « communication partielle » à 2.5.2 doit égaler le nombre de demandes « communication partielle » à 2.5.1 ","")</f>
        <v/>
      </c>
    </row>
    <row r="128" spans="1:13" ht="25.5" customHeight="1" x14ac:dyDescent="0.2">
      <c r="A128" s="240" t="s">
        <v>880</v>
      </c>
      <c r="B128" s="238"/>
      <c r="C128" s="37">
        <v>0</v>
      </c>
      <c r="D128" s="83">
        <v>0</v>
      </c>
      <c r="E128" s="32">
        <v>0</v>
      </c>
      <c r="F128" s="84">
        <v>0</v>
      </c>
      <c r="G128" s="37">
        <v>0</v>
      </c>
      <c r="H128" s="83">
        <v>0</v>
      </c>
      <c r="I128" s="32">
        <v>0</v>
      </c>
      <c r="J128" s="84">
        <v>0</v>
      </c>
      <c r="K128" s="37">
        <v>0</v>
      </c>
      <c r="L128" s="47">
        <v>0</v>
      </c>
      <c r="M128" s="170" t="str">
        <f>IF(SUM(K128,I128,G128,E128,C128)&lt;&gt;J117,"La somme du nombre de demandes « exception totale » à 2.5.2 doit égaler le nombre de demandes «exception totale » à 2.5.1","")</f>
        <v/>
      </c>
    </row>
    <row r="129" spans="1:13" ht="25.5" customHeight="1" x14ac:dyDescent="0.2">
      <c r="A129" s="240" t="s">
        <v>881</v>
      </c>
      <c r="B129" s="238"/>
      <c r="C129" s="37">
        <v>0</v>
      </c>
      <c r="D129" s="83">
        <v>0</v>
      </c>
      <c r="E129" s="32">
        <v>0</v>
      </c>
      <c r="F129" s="84">
        <v>0</v>
      </c>
      <c r="G129" s="37">
        <v>0</v>
      </c>
      <c r="H129" s="83">
        <v>0</v>
      </c>
      <c r="I129" s="32">
        <v>0</v>
      </c>
      <c r="J129" s="84">
        <v>0</v>
      </c>
      <c r="K129" s="37">
        <v>0</v>
      </c>
      <c r="L129" s="47">
        <v>0</v>
      </c>
      <c r="M129" s="170" t="str">
        <f>IF(SUM(K129,I129,G129,E129,C129)&lt;&gt;J118,"La somme du nombre de demandes « exclusion totale » à 2.5.2 doit égaler le nombre de demandes « exclusion totale » à 2.5.1","")</f>
        <v/>
      </c>
    </row>
    <row r="130" spans="1:13" ht="25.5" customHeight="1" x14ac:dyDescent="0.2">
      <c r="A130" s="238" t="s">
        <v>884</v>
      </c>
      <c r="B130" s="239"/>
      <c r="C130" s="37">
        <v>14</v>
      </c>
      <c r="D130" s="123">
        <v>0</v>
      </c>
      <c r="E130" s="37">
        <v>1</v>
      </c>
      <c r="F130" s="123">
        <v>61</v>
      </c>
      <c r="G130" s="37">
        <v>0</v>
      </c>
      <c r="H130" s="123">
        <v>0</v>
      </c>
      <c r="I130" s="37">
        <v>1</v>
      </c>
      <c r="J130" s="123">
        <v>1667</v>
      </c>
      <c r="K130" s="37">
        <v>0</v>
      </c>
      <c r="L130" s="140">
        <v>0</v>
      </c>
      <c r="M130" s="170" t="str">
        <f>IF(SUM(C130,E130,G130,I130,K130)&lt;&gt;J119,"La somme du nombre de demandes « demande abandonnée » à 2.5.2 doit égaler le nombre de demandes « demande abandonnée » à 2.5.1 ","")</f>
        <v/>
      </c>
    </row>
    <row r="131" spans="1:13" ht="25.5" customHeight="1" thickBot="1" x14ac:dyDescent="0.25">
      <c r="A131" s="241" t="s">
        <v>896</v>
      </c>
      <c r="B131" s="242"/>
      <c r="C131" s="80">
        <v>0</v>
      </c>
      <c r="D131" s="82">
        <v>0</v>
      </c>
      <c r="E131" s="80">
        <v>0</v>
      </c>
      <c r="F131" s="82">
        <v>0</v>
      </c>
      <c r="G131" s="80">
        <v>0</v>
      </c>
      <c r="H131" s="82">
        <v>0</v>
      </c>
      <c r="I131" s="80">
        <v>0</v>
      </c>
      <c r="J131" s="82">
        <v>0</v>
      </c>
      <c r="K131" s="80">
        <v>0</v>
      </c>
      <c r="L131" s="81">
        <v>0</v>
      </c>
      <c r="M131" s="170" t="str">
        <f>IF(SUM(C131,E131,G131,I131,K131)&lt;&gt;J120,"La somme du nombre de demandes « ni confirmée ni infirmée » à 2.5.2 doit égaler le nombre de demandes « ni confirmée ni infirmée » à 2.5.1","")</f>
        <v/>
      </c>
    </row>
    <row r="132" spans="1:13" ht="15" customHeight="1" thickTop="1" x14ac:dyDescent="0.2">
      <c r="A132" s="243" t="s">
        <v>0</v>
      </c>
      <c r="B132" s="244"/>
      <c r="C132" s="39">
        <f>SUM(C126:C131)</f>
        <v>149</v>
      </c>
      <c r="D132" s="48">
        <f t="shared" ref="D132:L132" si="3">SUM(D126:D131)</f>
        <v>2852</v>
      </c>
      <c r="E132" s="39">
        <f t="shared" si="3"/>
        <v>60</v>
      </c>
      <c r="F132" s="48">
        <f t="shared" si="3"/>
        <v>14413</v>
      </c>
      <c r="G132" s="39">
        <f t="shared" si="3"/>
        <v>20</v>
      </c>
      <c r="H132" s="48">
        <f t="shared" si="3"/>
        <v>13926</v>
      </c>
      <c r="I132" s="39">
        <f t="shared" si="3"/>
        <v>19</v>
      </c>
      <c r="J132" s="48">
        <f t="shared" si="3"/>
        <v>29782</v>
      </c>
      <c r="K132" s="39">
        <f t="shared" si="3"/>
        <v>2</v>
      </c>
      <c r="L132" s="38">
        <f t="shared" si="3"/>
        <v>16252</v>
      </c>
      <c r="M132" s="177" t="str">
        <f>IF(SUM(D126,F126,H126,J126,L126)&lt;&gt;G115,"La somme des pages communiquées de la rangée « communication totale » à 2.5.2 doit égaler le nombre de pages « communication totale » à 2.5.1","")</f>
        <v/>
      </c>
    </row>
    <row r="133" spans="1:13" ht="14.25" customHeight="1" x14ac:dyDescent="0.2">
      <c r="A133" s="23"/>
      <c r="B133" s="23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179" t="str">
        <f>IF(SUM(L127,J127,H127,F127,D127)&lt;&gt;G116,"La somme des pages communiquées de la rangée « communication partielle » à 2.5.2 doit égaler le nombre de pages communiquées « communication partielle » à 5.1","")</f>
        <v/>
      </c>
    </row>
    <row r="134" spans="1:13" ht="16.5" customHeight="1" x14ac:dyDescent="0.2">
      <c r="A134" s="282">
        <v>3</v>
      </c>
      <c r="B134" s="282"/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180" t="str">
        <f>IF(SUM(L130,J130,H130,F130,D130)&lt;&gt;G119,"La somme des pages communiquées de la rangée « demande abandonné » à 2.5.2 doit égaler le nombre de pages communiquées  « demande abandonnée » à 2.5.1","")</f>
        <v/>
      </c>
    </row>
    <row r="135" spans="1:13" ht="15" x14ac:dyDescent="0.2">
      <c r="A135" s="16" t="s">
        <v>904</v>
      </c>
    </row>
    <row r="136" spans="1:13" x14ac:dyDescent="0.2">
      <c r="M136" s="170"/>
    </row>
    <row r="137" spans="1:13" ht="25.5" customHeight="1" thickBot="1" x14ac:dyDescent="0.25">
      <c r="A137" s="227" t="s">
        <v>16</v>
      </c>
      <c r="B137" s="228"/>
      <c r="C137" s="230" t="s">
        <v>905</v>
      </c>
      <c r="D137" s="227"/>
      <c r="E137" s="227" t="s">
        <v>1065</v>
      </c>
      <c r="F137" s="227"/>
      <c r="G137" s="227" t="s">
        <v>906</v>
      </c>
      <c r="H137" s="227"/>
      <c r="I137" s="227" t="s">
        <v>890</v>
      </c>
      <c r="J137" s="228"/>
      <c r="K137" s="230" t="s">
        <v>0</v>
      </c>
      <c r="L137" s="227"/>
    </row>
    <row r="138" spans="1:13" ht="24.75" customHeight="1" thickTop="1" x14ac:dyDescent="0.2">
      <c r="A138" s="263" t="s">
        <v>878</v>
      </c>
      <c r="B138" s="264"/>
      <c r="C138" s="410">
        <v>3</v>
      </c>
      <c r="D138" s="275"/>
      <c r="E138" s="272">
        <v>1</v>
      </c>
      <c r="F138" s="272"/>
      <c r="G138" s="272">
        <v>0</v>
      </c>
      <c r="H138" s="272"/>
      <c r="I138" s="272">
        <v>0</v>
      </c>
      <c r="J138" s="340"/>
      <c r="K138" s="255">
        <f>SUM(C138:J138)</f>
        <v>4</v>
      </c>
      <c r="L138" s="253"/>
    </row>
    <row r="139" spans="1:13" ht="24.75" customHeight="1" x14ac:dyDescent="0.2">
      <c r="A139" s="238" t="s">
        <v>879</v>
      </c>
      <c r="B139" s="239"/>
      <c r="C139" s="261">
        <v>38</v>
      </c>
      <c r="D139" s="262"/>
      <c r="E139" s="233">
        <v>3</v>
      </c>
      <c r="F139" s="233"/>
      <c r="G139" s="233">
        <v>0</v>
      </c>
      <c r="H139" s="233"/>
      <c r="I139" s="233">
        <v>0</v>
      </c>
      <c r="J139" s="401"/>
      <c r="K139" s="368">
        <f>SUM(C139:J139)</f>
        <v>41</v>
      </c>
      <c r="L139" s="369"/>
    </row>
    <row r="140" spans="1:13" ht="24.75" customHeight="1" x14ac:dyDescent="0.2">
      <c r="A140" s="240" t="s">
        <v>880</v>
      </c>
      <c r="B140" s="238"/>
      <c r="C140" s="261">
        <v>0</v>
      </c>
      <c r="D140" s="262"/>
      <c r="E140" s="233">
        <v>0</v>
      </c>
      <c r="F140" s="233"/>
      <c r="G140" s="233">
        <v>0</v>
      </c>
      <c r="H140" s="233"/>
      <c r="I140" s="233">
        <v>0</v>
      </c>
      <c r="J140" s="401"/>
      <c r="K140" s="368">
        <f t="shared" ref="K140:K142" si="4">SUM(C140:J140)</f>
        <v>0</v>
      </c>
      <c r="L140" s="369"/>
    </row>
    <row r="141" spans="1:13" ht="24.75" customHeight="1" x14ac:dyDescent="0.2">
      <c r="A141" s="240" t="s">
        <v>881</v>
      </c>
      <c r="B141" s="238"/>
      <c r="C141" s="261">
        <v>0</v>
      </c>
      <c r="D141" s="262"/>
      <c r="E141" s="401">
        <v>0</v>
      </c>
      <c r="F141" s="262"/>
      <c r="G141" s="401">
        <v>0</v>
      </c>
      <c r="H141" s="262"/>
      <c r="I141" s="401">
        <v>0</v>
      </c>
      <c r="J141" s="409"/>
      <c r="K141" s="368">
        <f t="shared" si="4"/>
        <v>0</v>
      </c>
      <c r="L141" s="369"/>
    </row>
    <row r="142" spans="1:13" ht="24.75" customHeight="1" x14ac:dyDescent="0.2">
      <c r="A142" s="238" t="s">
        <v>884</v>
      </c>
      <c r="B142" s="239"/>
      <c r="C142" s="261">
        <v>1</v>
      </c>
      <c r="D142" s="262"/>
      <c r="E142" s="233">
        <v>1</v>
      </c>
      <c r="F142" s="233"/>
      <c r="G142" s="233">
        <v>1</v>
      </c>
      <c r="H142" s="233"/>
      <c r="I142" s="233">
        <v>0</v>
      </c>
      <c r="J142" s="401"/>
      <c r="K142" s="368">
        <f t="shared" si="4"/>
        <v>3</v>
      </c>
      <c r="L142" s="369"/>
    </row>
    <row r="143" spans="1:13" ht="24.75" customHeight="1" thickBot="1" x14ac:dyDescent="0.25">
      <c r="A143" s="241" t="s">
        <v>896</v>
      </c>
      <c r="B143" s="242"/>
      <c r="C143" s="256">
        <v>0</v>
      </c>
      <c r="D143" s="257"/>
      <c r="E143" s="235">
        <v>0</v>
      </c>
      <c r="F143" s="235"/>
      <c r="G143" s="235">
        <v>0</v>
      </c>
      <c r="H143" s="235"/>
      <c r="I143" s="235">
        <v>0</v>
      </c>
      <c r="J143" s="258"/>
      <c r="K143" s="259">
        <f>SUM(C143:J143)</f>
        <v>0</v>
      </c>
      <c r="L143" s="260"/>
    </row>
    <row r="144" spans="1:13" ht="15" thickTop="1" x14ac:dyDescent="0.2">
      <c r="A144" s="243" t="s">
        <v>0</v>
      </c>
      <c r="B144" s="244"/>
      <c r="C144" s="251">
        <f>SUM(C138:D143)</f>
        <v>42</v>
      </c>
      <c r="D144" s="252"/>
      <c r="E144" s="253">
        <f>SUM(E138:F143)</f>
        <v>5</v>
      </c>
      <c r="F144" s="253"/>
      <c r="G144" s="253">
        <f>SUM(G138:H143)</f>
        <v>1</v>
      </c>
      <c r="H144" s="253"/>
      <c r="I144" s="253">
        <f>SUM(I138:J143)</f>
        <v>0</v>
      </c>
      <c r="J144" s="254"/>
      <c r="K144" s="255">
        <f>SUM(K138:L143)</f>
        <v>48</v>
      </c>
      <c r="L144" s="253"/>
    </row>
    <row r="146" spans="1:12" ht="15" x14ac:dyDescent="0.2">
      <c r="A146" s="16" t="s">
        <v>908</v>
      </c>
    </row>
    <row r="147" spans="1:12" x14ac:dyDescent="0.2">
      <c r="A147" s="19"/>
    </row>
    <row r="148" spans="1:12" ht="15" x14ac:dyDescent="0.2">
      <c r="A148" s="16" t="s">
        <v>909</v>
      </c>
    </row>
    <row r="150" spans="1:12" ht="14.25" customHeight="1" x14ac:dyDescent="0.2">
      <c r="A150" s="247" t="s">
        <v>911</v>
      </c>
      <c r="B150" s="247"/>
      <c r="C150" s="247"/>
      <c r="D150" s="248"/>
      <c r="E150" s="245" t="s">
        <v>910</v>
      </c>
      <c r="F150" s="225"/>
      <c r="G150" s="225"/>
      <c r="H150" s="225"/>
      <c r="I150" s="225"/>
      <c r="J150" s="225"/>
      <c r="K150" s="225"/>
      <c r="L150" s="225"/>
    </row>
    <row r="151" spans="1:12" ht="25.5" customHeight="1" thickBot="1" x14ac:dyDescent="0.25">
      <c r="A151" s="249"/>
      <c r="B151" s="249"/>
      <c r="C151" s="249"/>
      <c r="D151" s="250"/>
      <c r="E151" s="246" t="s">
        <v>912</v>
      </c>
      <c r="F151" s="227"/>
      <c r="G151" s="227" t="s">
        <v>913</v>
      </c>
      <c r="H151" s="227"/>
      <c r="I151" s="227" t="s">
        <v>914</v>
      </c>
      <c r="J151" s="227"/>
      <c r="K151" s="227" t="s">
        <v>890</v>
      </c>
      <c r="L151" s="227"/>
    </row>
    <row r="152" spans="1:12" ht="15" thickTop="1" x14ac:dyDescent="0.2">
      <c r="A152" s="405">
        <f>SUM(E152:L152)</f>
        <v>148</v>
      </c>
      <c r="B152" s="406"/>
      <c r="C152" s="406"/>
      <c r="D152" s="407"/>
      <c r="E152" s="408">
        <v>57</v>
      </c>
      <c r="F152" s="272"/>
      <c r="G152" s="272">
        <v>9</v>
      </c>
      <c r="H152" s="272"/>
      <c r="I152" s="272">
        <v>3</v>
      </c>
      <c r="J152" s="272"/>
      <c r="K152" s="272">
        <v>79</v>
      </c>
      <c r="L152" s="272"/>
    </row>
    <row r="154" spans="1:12" ht="15" x14ac:dyDescent="0.2">
      <c r="A154" s="16" t="s">
        <v>915</v>
      </c>
    </row>
    <row r="156" spans="1:12" ht="39" customHeight="1" thickBot="1" x14ac:dyDescent="0.25">
      <c r="A156" s="227" t="s">
        <v>916</v>
      </c>
      <c r="B156" s="227"/>
      <c r="C156" s="228"/>
      <c r="D156" s="230" t="s">
        <v>917</v>
      </c>
      <c r="E156" s="227"/>
      <c r="F156" s="227"/>
      <c r="G156" s="227" t="s">
        <v>918</v>
      </c>
      <c r="H156" s="227"/>
      <c r="I156" s="228"/>
      <c r="J156" s="230" t="s">
        <v>0</v>
      </c>
      <c r="K156" s="227"/>
      <c r="L156" s="227"/>
    </row>
    <row r="157" spans="1:12" ht="15" thickTop="1" x14ac:dyDescent="0.2">
      <c r="A157" s="206" t="s">
        <v>919</v>
      </c>
      <c r="B157" s="206"/>
      <c r="C157" s="207"/>
      <c r="D157" s="341">
        <v>38</v>
      </c>
      <c r="E157" s="272"/>
      <c r="F157" s="272"/>
      <c r="G157" s="272">
        <v>2</v>
      </c>
      <c r="H157" s="272"/>
      <c r="I157" s="340"/>
      <c r="J157" s="251">
        <f>SUM(D157:I157)</f>
        <v>40</v>
      </c>
      <c r="K157" s="343"/>
      <c r="L157" s="252"/>
    </row>
    <row r="158" spans="1:12" x14ac:dyDescent="0.2">
      <c r="A158" s="202" t="s">
        <v>872</v>
      </c>
      <c r="B158" s="202"/>
      <c r="C158" s="203"/>
      <c r="D158" s="378">
        <v>20</v>
      </c>
      <c r="E158" s="233"/>
      <c r="F158" s="233"/>
      <c r="G158" s="233">
        <v>3</v>
      </c>
      <c r="H158" s="233"/>
      <c r="I158" s="401"/>
      <c r="J158" s="402">
        <f>SUM(D158:I158)</f>
        <v>23</v>
      </c>
      <c r="K158" s="403"/>
      <c r="L158" s="404"/>
    </row>
    <row r="159" spans="1:12" x14ac:dyDescent="0.2">
      <c r="A159" s="202" t="s">
        <v>873</v>
      </c>
      <c r="B159" s="202"/>
      <c r="C159" s="203"/>
      <c r="D159" s="378">
        <v>27</v>
      </c>
      <c r="E159" s="233"/>
      <c r="F159" s="233"/>
      <c r="G159" s="233">
        <v>2</v>
      </c>
      <c r="H159" s="233"/>
      <c r="I159" s="401"/>
      <c r="J159" s="402">
        <f t="shared" ref="J159:J162" si="5">SUM(D159:I159)</f>
        <v>29</v>
      </c>
      <c r="K159" s="403"/>
      <c r="L159" s="404"/>
    </row>
    <row r="160" spans="1:12" x14ac:dyDescent="0.2">
      <c r="A160" s="202" t="s">
        <v>874</v>
      </c>
      <c r="B160" s="202"/>
      <c r="C160" s="203"/>
      <c r="D160" s="378">
        <v>20</v>
      </c>
      <c r="E160" s="233"/>
      <c r="F160" s="233"/>
      <c r="G160" s="233">
        <v>1</v>
      </c>
      <c r="H160" s="233"/>
      <c r="I160" s="401"/>
      <c r="J160" s="402">
        <f t="shared" si="5"/>
        <v>21</v>
      </c>
      <c r="K160" s="403"/>
      <c r="L160" s="404"/>
    </row>
    <row r="161" spans="1:13" x14ac:dyDescent="0.2">
      <c r="A161" s="202" t="s">
        <v>920</v>
      </c>
      <c r="B161" s="202"/>
      <c r="C161" s="203"/>
      <c r="D161" s="378">
        <v>8</v>
      </c>
      <c r="E161" s="233"/>
      <c r="F161" s="233"/>
      <c r="G161" s="233">
        <v>1</v>
      </c>
      <c r="H161" s="233"/>
      <c r="I161" s="401"/>
      <c r="J161" s="402">
        <f t="shared" si="5"/>
        <v>9</v>
      </c>
      <c r="K161" s="403"/>
      <c r="L161" s="404"/>
    </row>
    <row r="162" spans="1:13" x14ac:dyDescent="0.2">
      <c r="A162" s="202" t="s">
        <v>876</v>
      </c>
      <c r="B162" s="202"/>
      <c r="C162" s="203"/>
      <c r="D162" s="378">
        <v>14</v>
      </c>
      <c r="E162" s="233"/>
      <c r="F162" s="233"/>
      <c r="G162" s="233">
        <v>6</v>
      </c>
      <c r="H162" s="233"/>
      <c r="I162" s="401"/>
      <c r="J162" s="402">
        <f t="shared" si="5"/>
        <v>20</v>
      </c>
      <c r="K162" s="403"/>
      <c r="L162" s="404"/>
    </row>
    <row r="163" spans="1:13" ht="15" thickBot="1" x14ac:dyDescent="0.25">
      <c r="A163" s="204" t="s">
        <v>877</v>
      </c>
      <c r="B163" s="204"/>
      <c r="C163" s="205"/>
      <c r="D163" s="234">
        <v>3</v>
      </c>
      <c r="E163" s="235"/>
      <c r="F163" s="235"/>
      <c r="G163" s="235">
        <v>3</v>
      </c>
      <c r="H163" s="235"/>
      <c r="I163" s="258"/>
      <c r="J163" s="395">
        <f>SUM(D163:I163)</f>
        <v>6</v>
      </c>
      <c r="K163" s="396"/>
      <c r="L163" s="397"/>
    </row>
    <row r="164" spans="1:13" ht="15" thickTop="1" x14ac:dyDescent="0.2">
      <c r="A164" s="243" t="s">
        <v>0</v>
      </c>
      <c r="B164" s="243"/>
      <c r="C164" s="244"/>
      <c r="D164" s="255">
        <f>SUM(D157:F163)</f>
        <v>130</v>
      </c>
      <c r="E164" s="253"/>
      <c r="F164" s="253"/>
      <c r="G164" s="253">
        <f>SUM(G157:I163)</f>
        <v>18</v>
      </c>
      <c r="H164" s="253"/>
      <c r="I164" s="254"/>
      <c r="J164" s="468">
        <f>SUM(D164:I164)</f>
        <v>148</v>
      </c>
      <c r="K164" s="406"/>
      <c r="L164" s="469"/>
      <c r="M164" s="181" t="str">
        <f>IF(J164&lt;&gt;A152,"Le total de 2.6.2 doit égaler « le nombre de demandes fermées après le délai statutaire » à 2.6.1","")</f>
        <v/>
      </c>
    </row>
    <row r="165" spans="1:13" x14ac:dyDescent="0.2">
      <c r="M165" s="172"/>
    </row>
    <row r="166" spans="1:13" ht="15" x14ac:dyDescent="0.2">
      <c r="A166" s="16" t="s">
        <v>921</v>
      </c>
    </row>
    <row r="168" spans="1:13" ht="15" thickBot="1" x14ac:dyDescent="0.25">
      <c r="A168" s="398" t="s">
        <v>922</v>
      </c>
      <c r="B168" s="398"/>
      <c r="C168" s="399"/>
      <c r="D168" s="400" t="s">
        <v>923</v>
      </c>
      <c r="E168" s="398"/>
      <c r="F168" s="398"/>
      <c r="G168" s="398" t="s">
        <v>924</v>
      </c>
      <c r="H168" s="398"/>
      <c r="I168" s="399"/>
      <c r="J168" s="400" t="s">
        <v>0</v>
      </c>
      <c r="K168" s="398"/>
      <c r="L168" s="398"/>
    </row>
    <row r="169" spans="1:13" ht="15" thickTop="1" x14ac:dyDescent="0.2">
      <c r="A169" s="206" t="s">
        <v>925</v>
      </c>
      <c r="B169" s="206"/>
      <c r="C169" s="207"/>
      <c r="D169" s="341">
        <v>0</v>
      </c>
      <c r="E169" s="272"/>
      <c r="F169" s="272"/>
      <c r="G169" s="272">
        <v>0</v>
      </c>
      <c r="H169" s="272"/>
      <c r="I169" s="340"/>
      <c r="J169" s="251">
        <f>SUM(D169:I169)</f>
        <v>0</v>
      </c>
      <c r="K169" s="343"/>
      <c r="L169" s="252"/>
    </row>
    <row r="170" spans="1:13" ht="15" thickBot="1" x14ac:dyDescent="0.25">
      <c r="A170" s="204" t="s">
        <v>926</v>
      </c>
      <c r="B170" s="204"/>
      <c r="C170" s="205"/>
      <c r="D170" s="234">
        <v>0</v>
      </c>
      <c r="E170" s="235"/>
      <c r="F170" s="235"/>
      <c r="G170" s="235">
        <v>0</v>
      </c>
      <c r="H170" s="235"/>
      <c r="I170" s="258"/>
      <c r="J170" s="395">
        <f>SUM(D170:I170)</f>
        <v>0</v>
      </c>
      <c r="K170" s="396"/>
      <c r="L170" s="397"/>
    </row>
    <row r="171" spans="1:13" ht="15" thickTop="1" x14ac:dyDescent="0.2">
      <c r="A171" s="243" t="s">
        <v>0</v>
      </c>
      <c r="B171" s="243"/>
      <c r="C171" s="244"/>
      <c r="D171" s="255">
        <f>SUM(D169:F170)</f>
        <v>0</v>
      </c>
      <c r="E171" s="253"/>
      <c r="F171" s="253"/>
      <c r="G171" s="253">
        <f>SUM(G169:I170)</f>
        <v>0</v>
      </c>
      <c r="H171" s="253"/>
      <c r="I171" s="254"/>
      <c r="J171" s="251">
        <f>SUM(D171:I171)</f>
        <v>0</v>
      </c>
      <c r="K171" s="343"/>
      <c r="L171" s="252"/>
    </row>
    <row r="176" spans="1:13" ht="37.5" customHeight="1" x14ac:dyDescent="0.2">
      <c r="A176" s="282">
        <v>4</v>
      </c>
      <c r="B176" s="282"/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</row>
    <row r="177" spans="1:12" ht="15.75" x14ac:dyDescent="0.25">
      <c r="A177" s="224" t="s">
        <v>1066</v>
      </c>
      <c r="B177" s="224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</row>
    <row r="179" spans="1:12" ht="15" x14ac:dyDescent="0.2">
      <c r="A179" s="20" t="s">
        <v>1067</v>
      </c>
    </row>
    <row r="181" spans="1:12" ht="25.5" customHeight="1" x14ac:dyDescent="0.2">
      <c r="A181" s="225" t="s">
        <v>938</v>
      </c>
      <c r="B181" s="225"/>
      <c r="C181" s="225"/>
      <c r="D181" s="226"/>
      <c r="E181" s="229" t="s">
        <v>1093</v>
      </c>
      <c r="F181" s="225"/>
      <c r="G181" s="225" t="s">
        <v>1094</v>
      </c>
      <c r="H181" s="231"/>
      <c r="I181" s="231"/>
      <c r="J181" s="231"/>
      <c r="K181" s="225" t="s">
        <v>1095</v>
      </c>
      <c r="L181" s="225"/>
    </row>
    <row r="182" spans="1:12" ht="15" thickBot="1" x14ac:dyDescent="0.25">
      <c r="A182" s="227"/>
      <c r="B182" s="227"/>
      <c r="C182" s="227"/>
      <c r="D182" s="228"/>
      <c r="E182" s="230"/>
      <c r="F182" s="227"/>
      <c r="G182" s="232" t="s">
        <v>1068</v>
      </c>
      <c r="H182" s="232"/>
      <c r="I182" s="232" t="s">
        <v>890</v>
      </c>
      <c r="J182" s="232"/>
      <c r="K182" s="227"/>
      <c r="L182" s="227"/>
    </row>
    <row r="183" spans="1:12" ht="15" thickTop="1" x14ac:dyDescent="0.2">
      <c r="A183" s="206" t="s">
        <v>878</v>
      </c>
      <c r="B183" s="206"/>
      <c r="C183" s="206"/>
      <c r="D183" s="207"/>
      <c r="E183" s="341">
        <v>0</v>
      </c>
      <c r="F183" s="272"/>
      <c r="G183" s="272">
        <v>0</v>
      </c>
      <c r="H183" s="272"/>
      <c r="I183" s="272">
        <v>1</v>
      </c>
      <c r="J183" s="272"/>
      <c r="K183" s="272">
        <v>0</v>
      </c>
      <c r="L183" s="272"/>
    </row>
    <row r="184" spans="1:12" x14ac:dyDescent="0.2">
      <c r="A184" s="202" t="s">
        <v>879</v>
      </c>
      <c r="B184" s="202"/>
      <c r="C184" s="202"/>
      <c r="D184" s="203"/>
      <c r="E184" s="378">
        <v>7</v>
      </c>
      <c r="F184" s="233"/>
      <c r="G184" s="233">
        <v>4</v>
      </c>
      <c r="H184" s="233"/>
      <c r="I184" s="233">
        <v>15</v>
      </c>
      <c r="J184" s="233"/>
      <c r="K184" s="233">
        <v>0</v>
      </c>
      <c r="L184" s="233"/>
    </row>
    <row r="185" spans="1:12" x14ac:dyDescent="0.2">
      <c r="A185" s="202" t="s">
        <v>880</v>
      </c>
      <c r="B185" s="202"/>
      <c r="C185" s="202" t="s">
        <v>880</v>
      </c>
      <c r="D185" s="203"/>
      <c r="E185" s="378">
        <v>0</v>
      </c>
      <c r="F185" s="233"/>
      <c r="G185" s="233">
        <v>0</v>
      </c>
      <c r="H185" s="233"/>
      <c r="I185" s="233">
        <v>0</v>
      </c>
      <c r="J185" s="233"/>
      <c r="K185" s="233">
        <v>0</v>
      </c>
      <c r="L185" s="233"/>
    </row>
    <row r="186" spans="1:12" x14ac:dyDescent="0.2">
      <c r="A186" s="202" t="s">
        <v>881</v>
      </c>
      <c r="B186" s="202"/>
      <c r="C186" s="202" t="s">
        <v>945</v>
      </c>
      <c r="D186" s="203"/>
      <c r="E186" s="378">
        <v>0</v>
      </c>
      <c r="F186" s="233"/>
      <c r="G186" s="233">
        <v>0</v>
      </c>
      <c r="H186" s="233"/>
      <c r="I186" s="233">
        <v>0</v>
      </c>
      <c r="J186" s="233"/>
      <c r="K186" s="233">
        <v>0</v>
      </c>
      <c r="L186" s="233"/>
    </row>
    <row r="187" spans="1:12" x14ac:dyDescent="0.2">
      <c r="A187" s="202" t="s">
        <v>882</v>
      </c>
      <c r="B187" s="202"/>
      <c r="C187" s="202"/>
      <c r="D187" s="203"/>
      <c r="E187" s="378">
        <v>0</v>
      </c>
      <c r="F187" s="233"/>
      <c r="G187" s="233">
        <v>0</v>
      </c>
      <c r="H187" s="233"/>
      <c r="I187" s="233">
        <v>0</v>
      </c>
      <c r="J187" s="233"/>
      <c r="K187" s="233">
        <v>0</v>
      </c>
      <c r="L187" s="233"/>
    </row>
    <row r="188" spans="1:12" ht="15" thickBot="1" x14ac:dyDescent="0.25">
      <c r="A188" s="204" t="s">
        <v>884</v>
      </c>
      <c r="B188" s="204"/>
      <c r="C188" s="204"/>
      <c r="D188" s="205"/>
      <c r="E188" s="234">
        <v>1</v>
      </c>
      <c r="F188" s="235"/>
      <c r="G188" s="235">
        <v>0</v>
      </c>
      <c r="H188" s="235"/>
      <c r="I188" s="235">
        <v>0</v>
      </c>
      <c r="J188" s="235"/>
      <c r="K188" s="235">
        <v>1</v>
      </c>
      <c r="L188" s="235"/>
    </row>
    <row r="189" spans="1:12" ht="15" thickTop="1" x14ac:dyDescent="0.2">
      <c r="A189" s="199" t="s">
        <v>0</v>
      </c>
      <c r="B189" s="200"/>
      <c r="C189" s="200"/>
      <c r="D189" s="201"/>
      <c r="E189" s="236">
        <f>SUM(E183:F188)</f>
        <v>8</v>
      </c>
      <c r="F189" s="237"/>
      <c r="G189" s="237">
        <f>SUM(G183:H188)</f>
        <v>4</v>
      </c>
      <c r="H189" s="237"/>
      <c r="I189" s="237">
        <f t="shared" ref="I189" si="6">SUM(I183:J188)</f>
        <v>16</v>
      </c>
      <c r="J189" s="237"/>
      <c r="K189" s="237">
        <f t="shared" ref="K189" si="7">SUM(K183:L188)</f>
        <v>1</v>
      </c>
      <c r="L189" s="237"/>
    </row>
    <row r="191" spans="1:12" ht="15" x14ac:dyDescent="0.2">
      <c r="A191" s="20" t="s">
        <v>1069</v>
      </c>
    </row>
    <row r="193" spans="1:13" ht="25.5" customHeight="1" x14ac:dyDescent="0.2">
      <c r="A193" s="391" t="s">
        <v>943</v>
      </c>
      <c r="B193" s="391"/>
      <c r="C193" s="391"/>
      <c r="D193" s="392"/>
      <c r="E193" s="229" t="s">
        <v>1093</v>
      </c>
      <c r="F193" s="225"/>
      <c r="G193" s="225" t="s">
        <v>1094</v>
      </c>
      <c r="H193" s="231"/>
      <c r="I193" s="231"/>
      <c r="J193" s="231"/>
      <c r="K193" s="225" t="s">
        <v>1095</v>
      </c>
      <c r="L193" s="225"/>
    </row>
    <row r="194" spans="1:13" ht="25.5" customHeight="1" thickBot="1" x14ac:dyDescent="0.25">
      <c r="A194" s="393"/>
      <c r="B194" s="393"/>
      <c r="C194" s="393"/>
      <c r="D194" s="394"/>
      <c r="E194" s="230"/>
      <c r="F194" s="227"/>
      <c r="G194" s="232" t="s">
        <v>1068</v>
      </c>
      <c r="H194" s="232"/>
      <c r="I194" s="232" t="s">
        <v>890</v>
      </c>
      <c r="J194" s="232"/>
      <c r="K194" s="227"/>
      <c r="L194" s="227"/>
    </row>
    <row r="195" spans="1:13" ht="15" customHeight="1" thickTop="1" x14ac:dyDescent="0.2">
      <c r="A195" s="222" t="s">
        <v>1120</v>
      </c>
      <c r="B195" s="222"/>
      <c r="C195" s="222"/>
      <c r="D195" s="223"/>
      <c r="E195" s="388">
        <v>5</v>
      </c>
      <c r="F195" s="389"/>
      <c r="G195" s="390">
        <v>0</v>
      </c>
      <c r="H195" s="390"/>
      <c r="I195" s="390">
        <v>10</v>
      </c>
      <c r="J195" s="390"/>
      <c r="K195" s="389">
        <v>0</v>
      </c>
      <c r="L195" s="389"/>
      <c r="M195" s="181" t="str">
        <f>IF(E201&lt;&gt;E189,"Le total de la colonne « entrave au fonctionnement » à 3.2 doit égaler le total de la colonne « entrave au fonctionnement » à 3.1","")</f>
        <v/>
      </c>
    </row>
    <row r="196" spans="1:13" ht="14.25" customHeight="1" x14ac:dyDescent="0.2">
      <c r="A196" s="220" t="s">
        <v>873</v>
      </c>
      <c r="B196" s="220"/>
      <c r="C196" s="220"/>
      <c r="D196" s="221"/>
      <c r="E196" s="386">
        <v>2</v>
      </c>
      <c r="F196" s="385"/>
      <c r="G196" s="387">
        <v>0</v>
      </c>
      <c r="H196" s="387"/>
      <c r="I196" s="387">
        <v>0</v>
      </c>
      <c r="J196" s="387"/>
      <c r="K196" s="385">
        <v>1</v>
      </c>
      <c r="L196" s="385"/>
      <c r="M196" s="171" t="str">
        <f>IF(G189&lt;&gt;G201,"Le total de la colonne « article 69 » à 3.2  doit égaler le total de la colonne « article 69 » à 3.1","")</f>
        <v/>
      </c>
    </row>
    <row r="197" spans="1:13" ht="14.25" customHeight="1" x14ac:dyDescent="0.2">
      <c r="A197" s="220" t="s">
        <v>874</v>
      </c>
      <c r="B197" s="220"/>
      <c r="C197" s="220"/>
      <c r="D197" s="221"/>
      <c r="E197" s="386">
        <v>1</v>
      </c>
      <c r="F197" s="385"/>
      <c r="G197" s="387">
        <v>1</v>
      </c>
      <c r="H197" s="387"/>
      <c r="I197" s="387">
        <v>5</v>
      </c>
      <c r="J197" s="387"/>
      <c r="K197" s="385">
        <v>0</v>
      </c>
      <c r="L197" s="385"/>
      <c r="M197" s="171" t="str">
        <f>IF(I201&lt;&gt;I189,"Le total de la colonne « autres » à 3.2 doit égaler le total de la colonne « autres » à 3.1","")</f>
        <v/>
      </c>
    </row>
    <row r="198" spans="1:13" ht="14.25" customHeight="1" x14ac:dyDescent="0.2">
      <c r="A198" s="220" t="s">
        <v>920</v>
      </c>
      <c r="B198" s="220"/>
      <c r="C198" s="220"/>
      <c r="D198" s="221"/>
      <c r="E198" s="386">
        <v>0</v>
      </c>
      <c r="F198" s="385"/>
      <c r="G198" s="387">
        <v>3</v>
      </c>
      <c r="H198" s="387"/>
      <c r="I198" s="387">
        <v>1</v>
      </c>
      <c r="J198" s="387"/>
      <c r="K198" s="385">
        <v>0</v>
      </c>
      <c r="L198" s="385"/>
      <c r="M198" s="181" t="str">
        <f>IF(K189&lt;&gt;K201,"Le total de la colonne « avis à un tiers » à 3.2 doit égaler le total de la colonne « avis à un tiers » à 3.1","")</f>
        <v/>
      </c>
    </row>
    <row r="199" spans="1:13" x14ac:dyDescent="0.2">
      <c r="A199" s="202" t="s">
        <v>876</v>
      </c>
      <c r="B199" s="202"/>
      <c r="C199" s="202"/>
      <c r="D199" s="203"/>
      <c r="E199" s="378">
        <v>0</v>
      </c>
      <c r="F199" s="233"/>
      <c r="G199" s="233">
        <v>0</v>
      </c>
      <c r="H199" s="233"/>
      <c r="I199" s="233">
        <v>0</v>
      </c>
      <c r="J199" s="233"/>
      <c r="K199" s="233">
        <v>0</v>
      </c>
      <c r="L199" s="233"/>
    </row>
    <row r="200" spans="1:13" ht="15" thickBot="1" x14ac:dyDescent="0.25">
      <c r="A200" s="204" t="s">
        <v>877</v>
      </c>
      <c r="B200" s="204"/>
      <c r="C200" s="204"/>
      <c r="D200" s="205"/>
      <c r="E200" s="234">
        <v>0</v>
      </c>
      <c r="F200" s="235"/>
      <c r="G200" s="235">
        <v>0</v>
      </c>
      <c r="H200" s="235"/>
      <c r="I200" s="235">
        <v>0</v>
      </c>
      <c r="J200" s="235"/>
      <c r="K200" s="235">
        <v>0</v>
      </c>
      <c r="L200" s="235"/>
      <c r="M200" s="172"/>
    </row>
    <row r="201" spans="1:13" ht="15" thickTop="1" x14ac:dyDescent="0.2">
      <c r="A201" s="199" t="s">
        <v>0</v>
      </c>
      <c r="B201" s="200"/>
      <c r="C201" s="200"/>
      <c r="D201" s="201"/>
      <c r="E201" s="236">
        <f>SUM(E195:F200)</f>
        <v>8</v>
      </c>
      <c r="F201" s="237"/>
      <c r="G201" s="383">
        <f>SUM(G195:H200)</f>
        <v>4</v>
      </c>
      <c r="H201" s="384"/>
      <c r="I201" s="383">
        <f>SUM(I195:J200)</f>
        <v>16</v>
      </c>
      <c r="J201" s="384"/>
      <c r="K201" s="383">
        <f>SUM(K195:L200)</f>
        <v>1</v>
      </c>
      <c r="L201" s="384"/>
    </row>
    <row r="203" spans="1:13" ht="15.75" x14ac:dyDescent="0.25">
      <c r="A203" s="344" t="s">
        <v>1070</v>
      </c>
      <c r="B203" s="344"/>
      <c r="C203" s="344"/>
      <c r="D203" s="344"/>
      <c r="E203" s="344"/>
      <c r="F203" s="344"/>
      <c r="G203" s="344"/>
      <c r="H203" s="344"/>
      <c r="I203" s="344"/>
      <c r="J203" s="344"/>
      <c r="K203" s="344"/>
      <c r="L203" s="344"/>
    </row>
    <row r="205" spans="1:13" x14ac:dyDescent="0.2">
      <c r="A205" s="354" t="s">
        <v>1071</v>
      </c>
      <c r="B205" s="354"/>
      <c r="C205" s="354"/>
      <c r="D205" s="355"/>
      <c r="E205" s="381" t="s">
        <v>1072</v>
      </c>
      <c r="F205" s="354"/>
      <c r="G205" s="354"/>
      <c r="H205" s="354"/>
      <c r="I205" s="381" t="s">
        <v>1073</v>
      </c>
      <c r="J205" s="354"/>
      <c r="K205" s="354"/>
      <c r="L205" s="354"/>
    </row>
    <row r="206" spans="1:13" ht="25.5" customHeight="1" thickBot="1" x14ac:dyDescent="0.25">
      <c r="A206" s="232"/>
      <c r="B206" s="232"/>
      <c r="C206" s="232"/>
      <c r="D206" s="356"/>
      <c r="E206" s="352" t="s">
        <v>863</v>
      </c>
      <c r="F206" s="246"/>
      <c r="G206" s="356" t="s">
        <v>978</v>
      </c>
      <c r="H206" s="382"/>
      <c r="I206" s="352" t="s">
        <v>863</v>
      </c>
      <c r="J206" s="246"/>
      <c r="K206" s="232" t="s">
        <v>978</v>
      </c>
      <c r="L206" s="232"/>
    </row>
    <row r="207" spans="1:13" ht="15" thickTop="1" x14ac:dyDescent="0.2">
      <c r="A207" s="206" t="s">
        <v>1074</v>
      </c>
      <c r="B207" s="206"/>
      <c r="C207" s="206"/>
      <c r="D207" s="207"/>
      <c r="E207" s="341">
        <v>277</v>
      </c>
      <c r="F207" s="272"/>
      <c r="G207" s="380">
        <v>1385</v>
      </c>
      <c r="H207" s="380"/>
      <c r="I207" s="341">
        <v>12</v>
      </c>
      <c r="J207" s="272"/>
      <c r="K207" s="380">
        <v>60</v>
      </c>
      <c r="L207" s="380"/>
    </row>
    <row r="208" spans="1:13" x14ac:dyDescent="0.2">
      <c r="A208" s="202" t="s">
        <v>1075</v>
      </c>
      <c r="B208" s="202"/>
      <c r="C208" s="202"/>
      <c r="D208" s="203"/>
      <c r="E208" s="378">
        <v>2</v>
      </c>
      <c r="F208" s="233"/>
      <c r="G208" s="324">
        <v>290</v>
      </c>
      <c r="H208" s="324"/>
      <c r="I208" s="378">
        <v>0</v>
      </c>
      <c r="J208" s="233"/>
      <c r="K208" s="324">
        <v>0</v>
      </c>
      <c r="L208" s="324"/>
    </row>
    <row r="209" spans="1:12" x14ac:dyDescent="0.2">
      <c r="A209" s="202" t="s">
        <v>858</v>
      </c>
      <c r="B209" s="202"/>
      <c r="C209" s="202"/>
      <c r="D209" s="203"/>
      <c r="E209" s="378">
        <v>0</v>
      </c>
      <c r="F209" s="233"/>
      <c r="G209" s="324">
        <v>0</v>
      </c>
      <c r="H209" s="324"/>
      <c r="I209" s="378">
        <v>0</v>
      </c>
      <c r="J209" s="233"/>
      <c r="K209" s="324">
        <v>0</v>
      </c>
      <c r="L209" s="324"/>
    </row>
    <row r="210" spans="1:12" x14ac:dyDescent="0.2">
      <c r="A210" s="202" t="s">
        <v>1076</v>
      </c>
      <c r="B210" s="202"/>
      <c r="C210" s="202"/>
      <c r="D210" s="203"/>
      <c r="E210" s="378">
        <v>0</v>
      </c>
      <c r="F210" s="233"/>
      <c r="G210" s="324">
        <v>0</v>
      </c>
      <c r="H210" s="324"/>
      <c r="I210" s="378">
        <v>0</v>
      </c>
      <c r="J210" s="233"/>
      <c r="K210" s="324">
        <v>0</v>
      </c>
      <c r="L210" s="324"/>
    </row>
    <row r="211" spans="1:12" x14ac:dyDescent="0.2">
      <c r="A211" s="202" t="s">
        <v>1077</v>
      </c>
      <c r="B211" s="202"/>
      <c r="C211" s="202"/>
      <c r="D211" s="203"/>
      <c r="E211" s="378">
        <v>0</v>
      </c>
      <c r="F211" s="233"/>
      <c r="G211" s="324">
        <v>0</v>
      </c>
      <c r="H211" s="324"/>
      <c r="I211" s="378">
        <v>0</v>
      </c>
      <c r="J211" s="233"/>
      <c r="K211" s="324">
        <v>0</v>
      </c>
      <c r="L211" s="324"/>
    </row>
    <row r="212" spans="1:12" x14ac:dyDescent="0.2">
      <c r="A212" s="202" t="s">
        <v>1078</v>
      </c>
      <c r="B212" s="202"/>
      <c r="C212" s="202"/>
      <c r="D212" s="203"/>
      <c r="E212" s="378">
        <v>0</v>
      </c>
      <c r="F212" s="233"/>
      <c r="G212" s="324">
        <v>0</v>
      </c>
      <c r="H212" s="324"/>
      <c r="I212" s="378">
        <v>0</v>
      </c>
      <c r="J212" s="233"/>
      <c r="K212" s="324">
        <v>0</v>
      </c>
      <c r="L212" s="324"/>
    </row>
    <row r="213" spans="1:12" ht="15" thickBot="1" x14ac:dyDescent="0.25">
      <c r="A213" s="204" t="s">
        <v>859</v>
      </c>
      <c r="B213" s="204"/>
      <c r="C213" s="204"/>
      <c r="D213" s="205"/>
      <c r="E213" s="234">
        <v>0</v>
      </c>
      <c r="F213" s="235"/>
      <c r="G213" s="331">
        <v>0</v>
      </c>
      <c r="H213" s="331"/>
      <c r="I213" s="234">
        <v>0</v>
      </c>
      <c r="J213" s="235"/>
      <c r="K213" s="331">
        <v>0</v>
      </c>
      <c r="L213" s="331"/>
    </row>
    <row r="214" spans="1:12" ht="15" thickTop="1" x14ac:dyDescent="0.2">
      <c r="A214" s="199" t="s">
        <v>0</v>
      </c>
      <c r="B214" s="200"/>
      <c r="C214" s="200"/>
      <c r="D214" s="201"/>
      <c r="E214" s="255">
        <f>SUM(E207:F213)</f>
        <v>279</v>
      </c>
      <c r="F214" s="253"/>
      <c r="G214" s="379">
        <f>SUM(G207:H213)</f>
        <v>1675</v>
      </c>
      <c r="H214" s="379"/>
      <c r="I214" s="255">
        <f>SUM(I207:J213)</f>
        <v>12</v>
      </c>
      <c r="J214" s="253"/>
      <c r="K214" s="379">
        <f>SUM(K207:L213)</f>
        <v>60</v>
      </c>
      <c r="L214" s="379"/>
    </row>
    <row r="223" spans="1:12" ht="30" customHeight="1" x14ac:dyDescent="0.2">
      <c r="A223" s="282">
        <v>5</v>
      </c>
      <c r="B223" s="282"/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</row>
    <row r="224" spans="1:12" ht="32.25" customHeight="1" x14ac:dyDescent="0.25">
      <c r="A224" s="208" t="s">
        <v>1079</v>
      </c>
      <c r="B224" s="208"/>
      <c r="C224" s="208"/>
      <c r="D224" s="208"/>
      <c r="E224" s="208"/>
      <c r="F224" s="208"/>
      <c r="G224" s="208"/>
      <c r="H224" s="208"/>
      <c r="I224" s="208"/>
      <c r="J224" s="208"/>
      <c r="K224" s="208"/>
      <c r="L224" s="208"/>
    </row>
    <row r="226" spans="1:12" ht="32.25" customHeight="1" x14ac:dyDescent="0.25">
      <c r="A226" s="377" t="s">
        <v>1121</v>
      </c>
      <c r="B226" s="377"/>
      <c r="C226" s="377"/>
      <c r="D226" s="377"/>
      <c r="E226" s="377"/>
      <c r="F226" s="377"/>
      <c r="G226" s="377"/>
      <c r="H226" s="377"/>
      <c r="I226" s="377"/>
      <c r="J226" s="377"/>
      <c r="K226" s="377"/>
      <c r="L226" s="377"/>
    </row>
    <row r="228" spans="1:12" ht="51" customHeight="1" thickBot="1" x14ac:dyDescent="0.25">
      <c r="A228" s="373" t="s">
        <v>17</v>
      </c>
      <c r="B228" s="373"/>
      <c r="C228" s="373"/>
      <c r="D228" s="376"/>
      <c r="E228" s="375" t="s">
        <v>946</v>
      </c>
      <c r="F228" s="373"/>
      <c r="G228" s="373" t="s">
        <v>947</v>
      </c>
      <c r="H228" s="374"/>
      <c r="I228" s="375" t="s">
        <v>948</v>
      </c>
      <c r="J228" s="373"/>
      <c r="K228" s="373" t="s">
        <v>947</v>
      </c>
      <c r="L228" s="373"/>
    </row>
    <row r="229" spans="1:12" ht="25.5" customHeight="1" thickTop="1" x14ac:dyDescent="0.2">
      <c r="A229" s="263" t="s">
        <v>864</v>
      </c>
      <c r="B229" s="263"/>
      <c r="C229" s="263"/>
      <c r="D229" s="264"/>
      <c r="E229" s="341">
        <v>49</v>
      </c>
      <c r="F229" s="272"/>
      <c r="G229" s="272">
        <v>1788</v>
      </c>
      <c r="H229" s="342"/>
      <c r="I229" s="341">
        <v>2</v>
      </c>
      <c r="J229" s="272"/>
      <c r="K229" s="272">
        <v>50</v>
      </c>
      <c r="L229" s="272"/>
    </row>
    <row r="230" spans="1:12" ht="40.5" customHeight="1" thickBot="1" x14ac:dyDescent="0.25">
      <c r="A230" s="371" t="s">
        <v>865</v>
      </c>
      <c r="B230" s="371"/>
      <c r="C230" s="371"/>
      <c r="D230" s="372"/>
      <c r="E230" s="360">
        <v>4</v>
      </c>
      <c r="F230" s="361"/>
      <c r="G230" s="361">
        <v>21</v>
      </c>
      <c r="H230" s="362"/>
      <c r="I230" s="360">
        <v>0</v>
      </c>
      <c r="J230" s="361"/>
      <c r="K230" s="361">
        <v>0</v>
      </c>
      <c r="L230" s="361"/>
    </row>
    <row r="231" spans="1:12" ht="15.75" thickTop="1" thickBot="1" x14ac:dyDescent="0.25">
      <c r="A231" s="358" t="s">
        <v>0</v>
      </c>
      <c r="B231" s="358"/>
      <c r="C231" s="358"/>
      <c r="D231" s="359"/>
      <c r="E231" s="363">
        <f>SUM(E229:F230)</f>
        <v>53</v>
      </c>
      <c r="F231" s="364"/>
      <c r="G231" s="364">
        <f>SUM(G229:H230)</f>
        <v>1809</v>
      </c>
      <c r="H231" s="365"/>
      <c r="I231" s="363">
        <f>SUM(I229:J230)</f>
        <v>2</v>
      </c>
      <c r="J231" s="364"/>
      <c r="K231" s="364">
        <f>SUM(K229:L230)</f>
        <v>50</v>
      </c>
      <c r="L231" s="364"/>
    </row>
    <row r="232" spans="1:12" ht="25.5" customHeight="1" thickTop="1" x14ac:dyDescent="0.2">
      <c r="A232" s="263" t="s">
        <v>866</v>
      </c>
      <c r="B232" s="263"/>
      <c r="C232" s="263"/>
      <c r="D232" s="264"/>
      <c r="E232" s="366">
        <v>53</v>
      </c>
      <c r="F232" s="367"/>
      <c r="G232" s="272">
        <v>1809</v>
      </c>
      <c r="H232" s="342"/>
      <c r="I232" s="366">
        <v>2</v>
      </c>
      <c r="J232" s="367"/>
      <c r="K232" s="272">
        <v>50</v>
      </c>
      <c r="L232" s="272"/>
    </row>
    <row r="233" spans="1:12" ht="25.5" customHeight="1" x14ac:dyDescent="0.2">
      <c r="A233" s="240" t="s">
        <v>867</v>
      </c>
      <c r="B233" s="240"/>
      <c r="C233" s="240"/>
      <c r="D233" s="238"/>
      <c r="E233" s="368">
        <f>E231-E232</f>
        <v>0</v>
      </c>
      <c r="F233" s="369"/>
      <c r="G233" s="369">
        <f>G231-G232</f>
        <v>0</v>
      </c>
      <c r="H233" s="370"/>
      <c r="I233" s="368">
        <f>I231-I232</f>
        <v>0</v>
      </c>
      <c r="J233" s="369"/>
      <c r="K233" s="369">
        <f>K231-K232</f>
        <v>0</v>
      </c>
      <c r="L233" s="369"/>
    </row>
    <row r="235" spans="1:12" ht="25.5" customHeight="1" x14ac:dyDescent="0.2">
      <c r="A235" s="357" t="s">
        <v>1080</v>
      </c>
      <c r="B235" s="357"/>
      <c r="C235" s="357"/>
      <c r="D235" s="357"/>
      <c r="E235" s="357"/>
      <c r="F235" s="357"/>
      <c r="G235" s="357"/>
      <c r="H235" s="357"/>
      <c r="I235" s="357"/>
      <c r="J235" s="357"/>
      <c r="K235" s="357"/>
      <c r="L235" s="357"/>
    </row>
    <row r="237" spans="1:12" ht="26.25" customHeight="1" x14ac:dyDescent="0.2">
      <c r="A237" s="354" t="s">
        <v>1122</v>
      </c>
      <c r="B237" s="354"/>
      <c r="C237" s="354"/>
      <c r="D237" s="355"/>
      <c r="E237" s="229" t="s">
        <v>950</v>
      </c>
      <c r="F237" s="225"/>
      <c r="G237" s="225"/>
      <c r="H237" s="225"/>
      <c r="I237" s="225"/>
      <c r="J237" s="225"/>
      <c r="K237" s="225"/>
      <c r="L237" s="225"/>
    </row>
    <row r="238" spans="1:12" ht="34.5" thickBot="1" x14ac:dyDescent="0.25">
      <c r="A238" s="232"/>
      <c r="B238" s="232"/>
      <c r="C238" s="232"/>
      <c r="D238" s="356"/>
      <c r="E238" s="194" t="s">
        <v>919</v>
      </c>
      <c r="F238" s="195" t="s">
        <v>872</v>
      </c>
      <c r="G238" s="195" t="s">
        <v>873</v>
      </c>
      <c r="H238" s="195" t="s">
        <v>874</v>
      </c>
      <c r="I238" s="195" t="s">
        <v>920</v>
      </c>
      <c r="J238" s="195" t="s">
        <v>876</v>
      </c>
      <c r="K238" s="196" t="s">
        <v>877</v>
      </c>
      <c r="L238" s="21" t="s">
        <v>0</v>
      </c>
    </row>
    <row r="239" spans="1:12" ht="15" thickTop="1" x14ac:dyDescent="0.2">
      <c r="A239" s="206" t="s">
        <v>951</v>
      </c>
      <c r="B239" s="206"/>
      <c r="C239" s="206"/>
      <c r="D239" s="207"/>
      <c r="E239" s="35">
        <v>15</v>
      </c>
      <c r="F239" s="33">
        <v>15</v>
      </c>
      <c r="G239" s="33">
        <v>11</v>
      </c>
      <c r="H239" s="33">
        <v>0</v>
      </c>
      <c r="I239" s="33">
        <v>0</v>
      </c>
      <c r="J239" s="33">
        <v>0</v>
      </c>
      <c r="K239" s="42">
        <v>0</v>
      </c>
      <c r="L239" s="39">
        <f>SUM(E239:K239)</f>
        <v>41</v>
      </c>
    </row>
    <row r="240" spans="1:12" x14ac:dyDescent="0.2">
      <c r="A240" s="202" t="s">
        <v>952</v>
      </c>
      <c r="B240" s="202"/>
      <c r="C240" s="202"/>
      <c r="D240" s="203"/>
      <c r="E240" s="37">
        <v>2</v>
      </c>
      <c r="F240" s="30">
        <v>3</v>
      </c>
      <c r="G240" s="30">
        <v>4</v>
      </c>
      <c r="H240" s="30">
        <v>1</v>
      </c>
      <c r="I240" s="30">
        <v>0</v>
      </c>
      <c r="J240" s="30">
        <v>0</v>
      </c>
      <c r="K240" s="31">
        <v>0</v>
      </c>
      <c r="L240" s="46">
        <f t="shared" ref="L240:L245" si="8">SUM(E240:K240)</f>
        <v>10</v>
      </c>
    </row>
    <row r="241" spans="1:13" x14ac:dyDescent="0.2">
      <c r="A241" s="202" t="s">
        <v>953</v>
      </c>
      <c r="B241" s="202"/>
      <c r="C241" s="202"/>
      <c r="D241" s="203"/>
      <c r="E241" s="37">
        <v>0</v>
      </c>
      <c r="F241" s="30">
        <v>0</v>
      </c>
      <c r="G241" s="30">
        <v>0</v>
      </c>
      <c r="H241" s="30">
        <v>0</v>
      </c>
      <c r="I241" s="30">
        <v>0</v>
      </c>
      <c r="J241" s="30">
        <v>0</v>
      </c>
      <c r="K241" s="31">
        <v>0</v>
      </c>
      <c r="L241" s="46">
        <f t="shared" si="8"/>
        <v>0</v>
      </c>
    </row>
    <row r="242" spans="1:13" x14ac:dyDescent="0.2">
      <c r="A242" s="202" t="s">
        <v>954</v>
      </c>
      <c r="B242" s="202"/>
      <c r="C242" s="202"/>
      <c r="D242" s="203"/>
      <c r="E242" s="37">
        <v>0</v>
      </c>
      <c r="F242" s="30">
        <v>1</v>
      </c>
      <c r="G242" s="30">
        <v>0</v>
      </c>
      <c r="H242" s="30">
        <v>0</v>
      </c>
      <c r="I242" s="30">
        <v>0</v>
      </c>
      <c r="J242" s="30">
        <v>0</v>
      </c>
      <c r="K242" s="31">
        <v>0</v>
      </c>
      <c r="L242" s="46">
        <f t="shared" si="8"/>
        <v>1</v>
      </c>
    </row>
    <row r="243" spans="1:13" x14ac:dyDescent="0.2">
      <c r="A243" s="202" t="s">
        <v>955</v>
      </c>
      <c r="B243" s="202"/>
      <c r="C243" s="202"/>
      <c r="D243" s="203"/>
      <c r="E243" s="37">
        <v>0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1">
        <v>0</v>
      </c>
      <c r="L243" s="46">
        <f t="shared" si="8"/>
        <v>0</v>
      </c>
    </row>
    <row r="244" spans="1:13" ht="15" thickBot="1" x14ac:dyDescent="0.25">
      <c r="A244" s="204" t="s">
        <v>956</v>
      </c>
      <c r="B244" s="204"/>
      <c r="C244" s="204"/>
      <c r="D244" s="205"/>
      <c r="E244" s="40">
        <v>0</v>
      </c>
      <c r="F244" s="41">
        <v>1</v>
      </c>
      <c r="G244" s="41">
        <v>0</v>
      </c>
      <c r="H244" s="41">
        <v>0</v>
      </c>
      <c r="I244" s="41">
        <v>0</v>
      </c>
      <c r="J244" s="41">
        <v>0</v>
      </c>
      <c r="K244" s="44">
        <v>0</v>
      </c>
      <c r="L244" s="45">
        <f t="shared" si="8"/>
        <v>1</v>
      </c>
    </row>
    <row r="245" spans="1:13" ht="15" customHeight="1" thickTop="1" x14ac:dyDescent="0.2">
      <c r="A245" s="199" t="s">
        <v>0</v>
      </c>
      <c r="B245" s="200"/>
      <c r="C245" s="200"/>
      <c r="D245" s="201"/>
      <c r="E245" s="39">
        <f>SUM(E239:E244)</f>
        <v>17</v>
      </c>
      <c r="F245" s="38">
        <f t="shared" ref="F245:K245" si="9">SUM(F239:F244)</f>
        <v>20</v>
      </c>
      <c r="G245" s="38">
        <f t="shared" si="9"/>
        <v>15</v>
      </c>
      <c r="H245" s="38">
        <f t="shared" si="9"/>
        <v>1</v>
      </c>
      <c r="I245" s="38">
        <f t="shared" si="9"/>
        <v>0</v>
      </c>
      <c r="J245" s="38">
        <f t="shared" si="9"/>
        <v>0</v>
      </c>
      <c r="K245" s="43">
        <f t="shared" si="9"/>
        <v>0</v>
      </c>
      <c r="L245" s="152">
        <f t="shared" si="8"/>
        <v>53</v>
      </c>
      <c r="M245" s="182" t="str">
        <f>IF(L245&lt;&gt;E232,"Le total de 5.2 doit égaler le nombre de demandes « fermées pendant la période d’établissement de rapport » pour les « autres institutions du gouvernement du Canada » à 5.1","")</f>
        <v/>
      </c>
    </row>
    <row r="246" spans="1:13" x14ac:dyDescent="0.2">
      <c r="M246" s="173"/>
    </row>
    <row r="247" spans="1:13" ht="30.75" customHeight="1" x14ac:dyDescent="0.2">
      <c r="A247" s="353" t="s">
        <v>1081</v>
      </c>
      <c r="B247" s="353"/>
      <c r="C247" s="353"/>
      <c r="D247" s="353"/>
      <c r="E247" s="353"/>
      <c r="F247" s="353"/>
      <c r="G247" s="353"/>
      <c r="H247" s="353"/>
      <c r="I247" s="353"/>
      <c r="J247" s="353"/>
      <c r="K247" s="353"/>
      <c r="L247" s="353"/>
      <c r="M247" s="173"/>
    </row>
    <row r="249" spans="1:13" ht="27.75" customHeight="1" x14ac:dyDescent="0.2">
      <c r="A249" s="354" t="s">
        <v>1122</v>
      </c>
      <c r="B249" s="354"/>
      <c r="C249" s="354"/>
      <c r="D249" s="355"/>
      <c r="E249" s="229" t="s">
        <v>950</v>
      </c>
      <c r="F249" s="225"/>
      <c r="G249" s="225"/>
      <c r="H249" s="225"/>
      <c r="I249" s="225"/>
      <c r="J249" s="225"/>
      <c r="K249" s="225"/>
      <c r="L249" s="225"/>
    </row>
    <row r="250" spans="1:13" ht="34.5" thickBot="1" x14ac:dyDescent="0.25">
      <c r="A250" s="232"/>
      <c r="B250" s="232"/>
      <c r="C250" s="232"/>
      <c r="D250" s="356"/>
      <c r="E250" s="194" t="s">
        <v>919</v>
      </c>
      <c r="F250" s="195" t="s">
        <v>872</v>
      </c>
      <c r="G250" s="195" t="s">
        <v>873</v>
      </c>
      <c r="H250" s="195" t="s">
        <v>874</v>
      </c>
      <c r="I250" s="195" t="s">
        <v>920</v>
      </c>
      <c r="J250" s="195" t="s">
        <v>876</v>
      </c>
      <c r="K250" s="196" t="s">
        <v>877</v>
      </c>
      <c r="L250" s="21" t="s">
        <v>0</v>
      </c>
    </row>
    <row r="251" spans="1:13" ht="15" thickTop="1" x14ac:dyDescent="0.2">
      <c r="A251" s="206" t="s">
        <v>951</v>
      </c>
      <c r="B251" s="206"/>
      <c r="C251" s="206"/>
      <c r="D251" s="207"/>
      <c r="E251" s="35">
        <v>0</v>
      </c>
      <c r="F251" s="33">
        <v>2</v>
      </c>
      <c r="G251" s="33">
        <v>0</v>
      </c>
      <c r="H251" s="33">
        <v>0</v>
      </c>
      <c r="I251" s="33">
        <v>0</v>
      </c>
      <c r="J251" s="33">
        <v>0</v>
      </c>
      <c r="K251" s="42">
        <v>0</v>
      </c>
      <c r="L251" s="39">
        <f>SUM(E251:K251)</f>
        <v>2</v>
      </c>
    </row>
    <row r="252" spans="1:13" x14ac:dyDescent="0.2">
      <c r="A252" s="202" t="s">
        <v>952</v>
      </c>
      <c r="B252" s="202"/>
      <c r="C252" s="202"/>
      <c r="D252" s="203"/>
      <c r="E252" s="37">
        <v>0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1">
        <v>0</v>
      </c>
      <c r="L252" s="46">
        <f t="shared" ref="L252:L257" si="10">SUM(E252:K252)</f>
        <v>0</v>
      </c>
    </row>
    <row r="253" spans="1:13" x14ac:dyDescent="0.2">
      <c r="A253" s="202" t="s">
        <v>953</v>
      </c>
      <c r="B253" s="202"/>
      <c r="C253" s="202"/>
      <c r="D253" s="203"/>
      <c r="E253" s="37">
        <v>0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1">
        <v>0</v>
      </c>
      <c r="L253" s="46">
        <f t="shared" si="10"/>
        <v>0</v>
      </c>
    </row>
    <row r="254" spans="1:13" x14ac:dyDescent="0.2">
      <c r="A254" s="202" t="s">
        <v>954</v>
      </c>
      <c r="B254" s="202"/>
      <c r="C254" s="202"/>
      <c r="D254" s="203"/>
      <c r="E254" s="37">
        <v>0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1">
        <v>0</v>
      </c>
      <c r="L254" s="46">
        <f t="shared" si="10"/>
        <v>0</v>
      </c>
    </row>
    <row r="255" spans="1:13" x14ac:dyDescent="0.2">
      <c r="A255" s="202" t="s">
        <v>955</v>
      </c>
      <c r="B255" s="202"/>
      <c r="C255" s="202"/>
      <c r="D255" s="203"/>
      <c r="E255" s="37">
        <v>0</v>
      </c>
      <c r="F255" s="30">
        <v>0</v>
      </c>
      <c r="G255" s="30">
        <v>0</v>
      </c>
      <c r="H255" s="30">
        <v>0</v>
      </c>
      <c r="I255" s="30">
        <v>0</v>
      </c>
      <c r="J255" s="30">
        <v>0</v>
      </c>
      <c r="K255" s="31">
        <v>0</v>
      </c>
      <c r="L255" s="46">
        <f t="shared" si="10"/>
        <v>0</v>
      </c>
    </row>
    <row r="256" spans="1:13" ht="15" thickBot="1" x14ac:dyDescent="0.25">
      <c r="A256" s="204" t="s">
        <v>956</v>
      </c>
      <c r="B256" s="204"/>
      <c r="C256" s="204"/>
      <c r="D256" s="205"/>
      <c r="E256" s="40">
        <v>0</v>
      </c>
      <c r="F256" s="41">
        <v>0</v>
      </c>
      <c r="G256" s="41">
        <v>0</v>
      </c>
      <c r="H256" s="41">
        <v>0</v>
      </c>
      <c r="I256" s="41">
        <v>0</v>
      </c>
      <c r="J256" s="41">
        <v>0</v>
      </c>
      <c r="K256" s="44">
        <v>0</v>
      </c>
      <c r="L256" s="45">
        <f t="shared" si="10"/>
        <v>0</v>
      </c>
    </row>
    <row r="257" spans="1:13" ht="15" customHeight="1" thickTop="1" x14ac:dyDescent="0.2">
      <c r="A257" s="199" t="s">
        <v>0</v>
      </c>
      <c r="B257" s="200"/>
      <c r="C257" s="200"/>
      <c r="D257" s="201"/>
      <c r="E257" s="39">
        <f>SUM(E251:E256)</f>
        <v>0</v>
      </c>
      <c r="F257" s="38">
        <f t="shared" ref="F257:K257" si="11">SUM(F251:F256)</f>
        <v>2</v>
      </c>
      <c r="G257" s="38">
        <f t="shared" si="11"/>
        <v>0</v>
      </c>
      <c r="H257" s="38">
        <f t="shared" si="11"/>
        <v>0</v>
      </c>
      <c r="I257" s="38">
        <f t="shared" si="11"/>
        <v>0</v>
      </c>
      <c r="J257" s="38">
        <f t="shared" si="11"/>
        <v>0</v>
      </c>
      <c r="K257" s="43">
        <f t="shared" si="11"/>
        <v>0</v>
      </c>
      <c r="L257" s="152">
        <f t="shared" si="10"/>
        <v>2</v>
      </c>
      <c r="M257" s="183" t="str">
        <f>IF(L257&lt;&gt;I232,"Le total de 5.3 doit égaler le nombre de demandes « fermées pendant la période d’établissement de rapport » pour les « autres organisations » à 5.1","")</f>
        <v/>
      </c>
    </row>
    <row r="258" spans="1:13" s="64" customFormat="1" ht="2.25" customHeight="1" x14ac:dyDescent="0.2">
      <c r="M258" s="170"/>
    </row>
    <row r="259" spans="1:13" s="64" customFormat="1" ht="14.25" hidden="1" customHeight="1" x14ac:dyDescent="0.2">
      <c r="M259" s="170"/>
    </row>
    <row r="260" spans="1:13" s="64" customFormat="1" ht="6" customHeight="1" x14ac:dyDescent="0.2">
      <c r="M260" s="170"/>
    </row>
    <row r="261" spans="1:13" s="64" customFormat="1" ht="3.75" customHeight="1" x14ac:dyDescent="0.2">
      <c r="M261" s="170"/>
    </row>
    <row r="262" spans="1:13" s="64" customFormat="1" x14ac:dyDescent="0.2">
      <c r="A262" s="467">
        <v>6</v>
      </c>
      <c r="B262" s="467"/>
      <c r="C262" s="467"/>
      <c r="D262" s="467"/>
      <c r="E262" s="467"/>
      <c r="F262" s="467"/>
      <c r="G262" s="467"/>
      <c r="H262" s="467"/>
      <c r="I262" s="467"/>
      <c r="J262" s="467"/>
      <c r="K262" s="467"/>
      <c r="L262" s="467"/>
      <c r="M262" s="171"/>
    </row>
    <row r="263" spans="1:13" s="64" customFormat="1" ht="32.25" customHeight="1" x14ac:dyDescent="0.25">
      <c r="A263" s="208" t="s">
        <v>1082</v>
      </c>
      <c r="B263" s="208"/>
      <c r="C263" s="208"/>
      <c r="D263" s="208"/>
      <c r="E263" s="208"/>
      <c r="F263" s="208"/>
      <c r="G263" s="208"/>
      <c r="H263" s="208"/>
      <c r="I263" s="208"/>
      <c r="J263" s="208"/>
      <c r="K263" s="208"/>
      <c r="L263" s="208"/>
      <c r="M263" s="171"/>
    </row>
    <row r="264" spans="1:13" s="64" customFormat="1" x14ac:dyDescent="0.2">
      <c r="M264" s="171"/>
    </row>
    <row r="265" spans="1:13" s="64" customFormat="1" ht="15" x14ac:dyDescent="0.2">
      <c r="A265" s="16" t="s">
        <v>1083</v>
      </c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71"/>
    </row>
    <row r="266" spans="1:13" s="64" customForma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71"/>
    </row>
    <row r="267" spans="1:13" s="64" customFormat="1" ht="25.5" customHeight="1" x14ac:dyDescent="0.2">
      <c r="A267" s="209" t="s">
        <v>962</v>
      </c>
      <c r="B267" s="210"/>
      <c r="C267" s="213" t="s">
        <v>898</v>
      </c>
      <c r="D267" s="214"/>
      <c r="E267" s="215" t="s">
        <v>959</v>
      </c>
      <c r="F267" s="216"/>
      <c r="G267" s="213" t="s">
        <v>960</v>
      </c>
      <c r="H267" s="214"/>
      <c r="I267" s="217" t="s">
        <v>961</v>
      </c>
      <c r="J267" s="218"/>
      <c r="K267" s="213" t="s">
        <v>902</v>
      </c>
      <c r="L267" s="219"/>
      <c r="M267" s="171"/>
    </row>
    <row r="268" spans="1:13" s="64" customFormat="1" ht="30" customHeight="1" thickBot="1" x14ac:dyDescent="0.25">
      <c r="A268" s="211"/>
      <c r="B268" s="212"/>
      <c r="C268" s="85" t="s">
        <v>863</v>
      </c>
      <c r="D268" s="86" t="s">
        <v>903</v>
      </c>
      <c r="E268" s="85" t="s">
        <v>863</v>
      </c>
      <c r="F268" s="87" t="s">
        <v>903</v>
      </c>
      <c r="G268" s="85" t="s">
        <v>863</v>
      </c>
      <c r="H268" s="86" t="s">
        <v>903</v>
      </c>
      <c r="I268" s="85" t="s">
        <v>863</v>
      </c>
      <c r="J268" s="87" t="s">
        <v>903</v>
      </c>
      <c r="K268" s="85" t="s">
        <v>863</v>
      </c>
      <c r="L268" s="88" t="s">
        <v>903</v>
      </c>
      <c r="M268" s="171"/>
    </row>
    <row r="269" spans="1:13" s="64" customFormat="1" ht="15" thickTop="1" x14ac:dyDescent="0.2">
      <c r="A269" s="206" t="s">
        <v>963</v>
      </c>
      <c r="B269" s="207"/>
      <c r="C269" s="35">
        <v>3</v>
      </c>
      <c r="D269" s="34">
        <v>5</v>
      </c>
      <c r="E269" s="10">
        <v>0</v>
      </c>
      <c r="F269" s="42">
        <v>0</v>
      </c>
      <c r="G269" s="35">
        <v>0</v>
      </c>
      <c r="H269" s="34">
        <v>0</v>
      </c>
      <c r="I269" s="10">
        <v>0</v>
      </c>
      <c r="J269" s="42">
        <v>0</v>
      </c>
      <c r="K269" s="35">
        <v>0</v>
      </c>
      <c r="L269" s="33">
        <v>0</v>
      </c>
      <c r="M269" s="171"/>
    </row>
    <row r="270" spans="1:13" s="64" customFormat="1" ht="14.25" customHeight="1" x14ac:dyDescent="0.2">
      <c r="A270" s="238" t="s">
        <v>964</v>
      </c>
      <c r="B270" s="239"/>
      <c r="C270" s="37">
        <v>3</v>
      </c>
      <c r="D270" s="36">
        <v>65</v>
      </c>
      <c r="E270" s="32">
        <v>0</v>
      </c>
      <c r="F270" s="31">
        <v>0</v>
      </c>
      <c r="G270" s="37">
        <v>0</v>
      </c>
      <c r="H270" s="36">
        <v>0</v>
      </c>
      <c r="I270" s="32">
        <v>0</v>
      </c>
      <c r="J270" s="31">
        <v>0</v>
      </c>
      <c r="K270" s="37">
        <v>0</v>
      </c>
      <c r="L270" s="30">
        <v>0</v>
      </c>
      <c r="M270" s="171"/>
    </row>
    <row r="271" spans="1:13" s="64" customFormat="1" x14ac:dyDescent="0.2">
      <c r="A271" s="202" t="s">
        <v>965</v>
      </c>
      <c r="B271" s="203"/>
      <c r="C271" s="37">
        <v>0</v>
      </c>
      <c r="D271" s="36">
        <v>0</v>
      </c>
      <c r="E271" s="32">
        <v>0</v>
      </c>
      <c r="F271" s="31">
        <v>0</v>
      </c>
      <c r="G271" s="37">
        <v>0</v>
      </c>
      <c r="H271" s="36">
        <v>0</v>
      </c>
      <c r="I271" s="32">
        <v>0</v>
      </c>
      <c r="J271" s="31">
        <v>0</v>
      </c>
      <c r="K271" s="37">
        <v>0</v>
      </c>
      <c r="L271" s="30">
        <v>0</v>
      </c>
      <c r="M271" s="171"/>
    </row>
    <row r="272" spans="1:13" s="64" customFormat="1" x14ac:dyDescent="0.2">
      <c r="A272" s="202" t="s">
        <v>966</v>
      </c>
      <c r="B272" s="203"/>
      <c r="C272" s="37">
        <v>2</v>
      </c>
      <c r="D272" s="36">
        <v>69</v>
      </c>
      <c r="E272" s="32">
        <v>0</v>
      </c>
      <c r="F272" s="31">
        <v>0</v>
      </c>
      <c r="G272" s="37">
        <v>0</v>
      </c>
      <c r="H272" s="36">
        <v>0</v>
      </c>
      <c r="I272" s="32">
        <v>0</v>
      </c>
      <c r="J272" s="31">
        <v>0</v>
      </c>
      <c r="K272" s="37">
        <v>0</v>
      </c>
      <c r="L272" s="30">
        <v>0</v>
      </c>
      <c r="M272" s="171"/>
    </row>
    <row r="273" spans="1:13" s="64" customFormat="1" x14ac:dyDescent="0.2">
      <c r="A273" s="203" t="s">
        <v>967</v>
      </c>
      <c r="B273" s="350"/>
      <c r="C273" s="37">
        <v>0</v>
      </c>
      <c r="D273" s="31">
        <v>0</v>
      </c>
      <c r="E273" s="37">
        <v>0</v>
      </c>
      <c r="F273" s="31">
        <v>0</v>
      </c>
      <c r="G273" s="37">
        <v>0</v>
      </c>
      <c r="H273" s="31">
        <v>0</v>
      </c>
      <c r="I273" s="37">
        <v>0</v>
      </c>
      <c r="J273" s="31">
        <v>0</v>
      </c>
      <c r="K273" s="37">
        <v>0</v>
      </c>
      <c r="L273" s="30">
        <v>0</v>
      </c>
      <c r="M273" s="171"/>
    </row>
    <row r="274" spans="1:13" s="64" customFormat="1" x14ac:dyDescent="0.2">
      <c r="A274" s="202" t="s">
        <v>968</v>
      </c>
      <c r="B274" s="203"/>
      <c r="C274" s="37">
        <v>0</v>
      </c>
      <c r="D274" s="31">
        <v>0</v>
      </c>
      <c r="E274" s="37">
        <v>0</v>
      </c>
      <c r="F274" s="31">
        <v>0</v>
      </c>
      <c r="G274" s="37">
        <v>0</v>
      </c>
      <c r="H274" s="31">
        <v>0</v>
      </c>
      <c r="I274" s="37">
        <v>0</v>
      </c>
      <c r="J274" s="31">
        <v>0</v>
      </c>
      <c r="K274" s="37">
        <v>0</v>
      </c>
      <c r="L274" s="30">
        <v>0</v>
      </c>
      <c r="M274" s="171"/>
    </row>
    <row r="275" spans="1:13" s="64" customFormat="1" ht="26.25" customHeight="1" thickBot="1" x14ac:dyDescent="0.25">
      <c r="A275" s="241" t="s">
        <v>877</v>
      </c>
      <c r="B275" s="242"/>
      <c r="C275" s="80">
        <v>0</v>
      </c>
      <c r="D275" s="26">
        <v>0</v>
      </c>
      <c r="E275" s="80">
        <v>0</v>
      </c>
      <c r="F275" s="26">
        <v>0</v>
      </c>
      <c r="G275" s="80">
        <v>0</v>
      </c>
      <c r="H275" s="26">
        <v>0</v>
      </c>
      <c r="I275" s="80">
        <v>0</v>
      </c>
      <c r="J275" s="26">
        <v>0</v>
      </c>
      <c r="K275" s="80">
        <v>0</v>
      </c>
      <c r="L275" s="50">
        <v>0</v>
      </c>
      <c r="M275" s="171"/>
    </row>
    <row r="276" spans="1:13" s="64" customFormat="1" ht="15" thickTop="1" x14ac:dyDescent="0.2">
      <c r="A276" s="243" t="s">
        <v>0</v>
      </c>
      <c r="B276" s="244"/>
      <c r="C276" s="39">
        <f t="shared" ref="C276:L276" si="12">SUM(C269:C275)</f>
        <v>8</v>
      </c>
      <c r="D276" s="48">
        <f t="shared" si="12"/>
        <v>139</v>
      </c>
      <c r="E276" s="39">
        <f t="shared" si="12"/>
        <v>0</v>
      </c>
      <c r="F276" s="48">
        <f t="shared" si="12"/>
        <v>0</v>
      </c>
      <c r="G276" s="39">
        <f t="shared" si="12"/>
        <v>0</v>
      </c>
      <c r="H276" s="48">
        <f t="shared" si="12"/>
        <v>0</v>
      </c>
      <c r="I276" s="39">
        <f t="shared" si="12"/>
        <v>0</v>
      </c>
      <c r="J276" s="48">
        <f t="shared" si="12"/>
        <v>0</v>
      </c>
      <c r="K276" s="39">
        <f t="shared" si="12"/>
        <v>0</v>
      </c>
      <c r="L276" s="38">
        <f t="shared" si="12"/>
        <v>0</v>
      </c>
      <c r="M276" s="171"/>
    </row>
    <row r="277" spans="1:13" s="64" customFormat="1" x14ac:dyDescent="0.2">
      <c r="M277" s="171"/>
    </row>
    <row r="278" spans="1:13" s="64" customFormat="1" ht="15" x14ac:dyDescent="0.2">
      <c r="A278" s="16" t="s">
        <v>1123</v>
      </c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71"/>
    </row>
    <row r="279" spans="1:13" s="64" customForma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71"/>
    </row>
    <row r="280" spans="1:13" s="64" customFormat="1" ht="25.5" customHeight="1" x14ac:dyDescent="0.2">
      <c r="A280" s="209" t="s">
        <v>962</v>
      </c>
      <c r="B280" s="210"/>
      <c r="C280" s="213" t="s">
        <v>898</v>
      </c>
      <c r="D280" s="214"/>
      <c r="E280" s="215" t="s">
        <v>959</v>
      </c>
      <c r="F280" s="216"/>
      <c r="G280" s="213" t="s">
        <v>960</v>
      </c>
      <c r="H280" s="214"/>
      <c r="I280" s="217" t="s">
        <v>961</v>
      </c>
      <c r="J280" s="218"/>
      <c r="K280" s="213" t="s">
        <v>902</v>
      </c>
      <c r="L280" s="219"/>
      <c r="M280" s="171"/>
    </row>
    <row r="281" spans="1:13" s="64" customFormat="1" ht="30" customHeight="1" thickBot="1" x14ac:dyDescent="0.25">
      <c r="A281" s="211"/>
      <c r="B281" s="212"/>
      <c r="C281" s="85" t="s">
        <v>863</v>
      </c>
      <c r="D281" s="86" t="s">
        <v>903</v>
      </c>
      <c r="E281" s="85" t="s">
        <v>863</v>
      </c>
      <c r="F281" s="87" t="s">
        <v>903</v>
      </c>
      <c r="G281" s="85" t="s">
        <v>863</v>
      </c>
      <c r="H281" s="86" t="s">
        <v>903</v>
      </c>
      <c r="I281" s="85" t="s">
        <v>863</v>
      </c>
      <c r="J281" s="87" t="s">
        <v>903</v>
      </c>
      <c r="K281" s="85" t="s">
        <v>863</v>
      </c>
      <c r="L281" s="88" t="s">
        <v>903</v>
      </c>
      <c r="M281" s="171"/>
    </row>
    <row r="282" spans="1:13" s="64" customFormat="1" ht="15" thickTop="1" x14ac:dyDescent="0.2">
      <c r="A282" s="206" t="s">
        <v>963</v>
      </c>
      <c r="B282" s="207"/>
      <c r="C282" s="35">
        <v>1</v>
      </c>
      <c r="D282" s="34">
        <v>0</v>
      </c>
      <c r="E282" s="10">
        <v>0</v>
      </c>
      <c r="F282" s="42">
        <v>0</v>
      </c>
      <c r="G282" s="35">
        <v>0</v>
      </c>
      <c r="H282" s="34">
        <v>0</v>
      </c>
      <c r="I282" s="10">
        <v>0</v>
      </c>
      <c r="J282" s="42">
        <v>0</v>
      </c>
      <c r="K282" s="35">
        <v>0</v>
      </c>
      <c r="L282" s="33">
        <v>0</v>
      </c>
      <c r="M282" s="171"/>
    </row>
    <row r="283" spans="1:13" s="64" customFormat="1" ht="14.25" customHeight="1" x14ac:dyDescent="0.2">
      <c r="A283" s="238" t="s">
        <v>964</v>
      </c>
      <c r="B283" s="239"/>
      <c r="C283" s="37">
        <v>0</v>
      </c>
      <c r="D283" s="36">
        <v>0</v>
      </c>
      <c r="E283" s="32">
        <v>0</v>
      </c>
      <c r="F283" s="31">
        <v>0</v>
      </c>
      <c r="G283" s="37">
        <v>0</v>
      </c>
      <c r="H283" s="36">
        <v>0</v>
      </c>
      <c r="I283" s="32">
        <v>0</v>
      </c>
      <c r="J283" s="31">
        <v>0</v>
      </c>
      <c r="K283" s="37">
        <v>0</v>
      </c>
      <c r="L283" s="30">
        <v>0</v>
      </c>
      <c r="M283" s="171"/>
    </row>
    <row r="284" spans="1:13" s="64" customFormat="1" x14ac:dyDescent="0.2">
      <c r="A284" s="202" t="s">
        <v>965</v>
      </c>
      <c r="B284" s="203"/>
      <c r="C284" s="37">
        <v>0</v>
      </c>
      <c r="D284" s="36">
        <v>0</v>
      </c>
      <c r="E284" s="32">
        <v>0</v>
      </c>
      <c r="F284" s="31">
        <v>0</v>
      </c>
      <c r="G284" s="37">
        <v>0</v>
      </c>
      <c r="H284" s="36">
        <v>0</v>
      </c>
      <c r="I284" s="32">
        <v>0</v>
      </c>
      <c r="J284" s="31">
        <v>0</v>
      </c>
      <c r="K284" s="37">
        <v>0</v>
      </c>
      <c r="L284" s="30">
        <v>0</v>
      </c>
      <c r="M284" s="171"/>
    </row>
    <row r="285" spans="1:13" s="64" customFormat="1" x14ac:dyDescent="0.2">
      <c r="A285" s="202" t="s">
        <v>966</v>
      </c>
      <c r="B285" s="203"/>
      <c r="C285" s="37">
        <v>0</v>
      </c>
      <c r="D285" s="36">
        <v>0</v>
      </c>
      <c r="E285" s="32">
        <v>0</v>
      </c>
      <c r="F285" s="31">
        <v>0</v>
      </c>
      <c r="G285" s="37">
        <v>0</v>
      </c>
      <c r="H285" s="36">
        <v>0</v>
      </c>
      <c r="I285" s="32">
        <v>0</v>
      </c>
      <c r="J285" s="31">
        <v>0</v>
      </c>
      <c r="K285" s="37">
        <v>0</v>
      </c>
      <c r="L285" s="30">
        <v>0</v>
      </c>
      <c r="M285" s="171"/>
    </row>
    <row r="286" spans="1:13" s="64" customFormat="1" x14ac:dyDescent="0.2">
      <c r="A286" s="203" t="s">
        <v>967</v>
      </c>
      <c r="B286" s="350"/>
      <c r="C286" s="37">
        <v>0</v>
      </c>
      <c r="D286" s="31">
        <v>0</v>
      </c>
      <c r="E286" s="37">
        <v>0</v>
      </c>
      <c r="F286" s="31">
        <v>0</v>
      </c>
      <c r="G286" s="37">
        <v>0</v>
      </c>
      <c r="H286" s="31">
        <v>0</v>
      </c>
      <c r="I286" s="37">
        <v>0</v>
      </c>
      <c r="J286" s="31">
        <v>0</v>
      </c>
      <c r="K286" s="37">
        <v>0</v>
      </c>
      <c r="L286" s="30">
        <v>0</v>
      </c>
      <c r="M286" s="171"/>
    </row>
    <row r="287" spans="1:13" s="64" customFormat="1" x14ac:dyDescent="0.2">
      <c r="A287" s="202" t="s">
        <v>968</v>
      </c>
      <c r="B287" s="203"/>
      <c r="C287" s="37">
        <v>0</v>
      </c>
      <c r="D287" s="31">
        <v>0</v>
      </c>
      <c r="E287" s="37">
        <v>0</v>
      </c>
      <c r="F287" s="31">
        <v>0</v>
      </c>
      <c r="G287" s="37">
        <v>0</v>
      </c>
      <c r="H287" s="31">
        <v>0</v>
      </c>
      <c r="I287" s="37">
        <v>0</v>
      </c>
      <c r="J287" s="31">
        <v>0</v>
      </c>
      <c r="K287" s="37">
        <v>0</v>
      </c>
      <c r="L287" s="30">
        <v>0</v>
      </c>
      <c r="M287" s="171"/>
    </row>
    <row r="288" spans="1:13" s="64" customFormat="1" ht="27" customHeight="1" thickBot="1" x14ac:dyDescent="0.25">
      <c r="A288" s="241" t="s">
        <v>877</v>
      </c>
      <c r="B288" s="242"/>
      <c r="C288" s="80">
        <v>0</v>
      </c>
      <c r="D288" s="26">
        <v>0</v>
      </c>
      <c r="E288" s="80">
        <v>0</v>
      </c>
      <c r="F288" s="26">
        <v>0</v>
      </c>
      <c r="G288" s="80">
        <v>0</v>
      </c>
      <c r="H288" s="26">
        <v>0</v>
      </c>
      <c r="I288" s="80">
        <v>0</v>
      </c>
      <c r="J288" s="26">
        <v>0</v>
      </c>
      <c r="K288" s="80">
        <v>0</v>
      </c>
      <c r="L288" s="50">
        <v>0</v>
      </c>
      <c r="M288" s="171"/>
    </row>
    <row r="289" spans="1:13" s="64" customFormat="1" ht="15" thickTop="1" x14ac:dyDescent="0.2">
      <c r="A289" s="243" t="s">
        <v>0</v>
      </c>
      <c r="B289" s="244"/>
      <c r="C289" s="39">
        <f t="shared" ref="C289:L289" si="13">SUM(C282:C288)</f>
        <v>1</v>
      </c>
      <c r="D289" s="48">
        <f t="shared" si="13"/>
        <v>0</v>
      </c>
      <c r="E289" s="39">
        <f t="shared" si="13"/>
        <v>0</v>
      </c>
      <c r="F289" s="48">
        <f t="shared" si="13"/>
        <v>0</v>
      </c>
      <c r="G289" s="39">
        <f t="shared" si="13"/>
        <v>0</v>
      </c>
      <c r="H289" s="48">
        <f t="shared" si="13"/>
        <v>0</v>
      </c>
      <c r="I289" s="39">
        <f t="shared" si="13"/>
        <v>0</v>
      </c>
      <c r="J289" s="48">
        <f t="shared" si="13"/>
        <v>0</v>
      </c>
      <c r="K289" s="39">
        <f t="shared" si="13"/>
        <v>0</v>
      </c>
      <c r="L289" s="38">
        <f t="shared" si="13"/>
        <v>0</v>
      </c>
      <c r="M289" s="171"/>
    </row>
    <row r="290" spans="1:13" s="64" customFormat="1" x14ac:dyDescent="0.2">
      <c r="M290" s="171"/>
    </row>
    <row r="291" spans="1:13" ht="15.75" x14ac:dyDescent="0.25">
      <c r="A291" s="224" t="s">
        <v>1084</v>
      </c>
      <c r="B291" s="224"/>
      <c r="C291" s="224"/>
      <c r="D291" s="224"/>
      <c r="E291" s="224"/>
      <c r="F291" s="224"/>
      <c r="G291" s="224"/>
      <c r="H291" s="224"/>
      <c r="I291" s="224"/>
      <c r="J291" s="224"/>
      <c r="K291" s="224"/>
      <c r="L291" s="224"/>
    </row>
    <row r="293" spans="1:13" ht="15" customHeight="1" thickBot="1" x14ac:dyDescent="0.25">
      <c r="A293" s="227" t="s">
        <v>1142</v>
      </c>
      <c r="B293" s="227"/>
      <c r="C293" s="227"/>
      <c r="D293" s="227" t="s">
        <v>971</v>
      </c>
      <c r="E293" s="227"/>
      <c r="F293" s="228"/>
      <c r="G293" s="230" t="s">
        <v>972</v>
      </c>
      <c r="H293" s="227"/>
      <c r="I293" s="351"/>
      <c r="J293" s="352" t="s">
        <v>0</v>
      </c>
      <c r="K293" s="267"/>
      <c r="L293" s="246"/>
    </row>
    <row r="294" spans="1:13" ht="15" thickTop="1" x14ac:dyDescent="0.2">
      <c r="A294" s="273">
        <v>1</v>
      </c>
      <c r="B294" s="274"/>
      <c r="C294" s="275"/>
      <c r="D294" s="272">
        <v>2</v>
      </c>
      <c r="E294" s="272"/>
      <c r="F294" s="340"/>
      <c r="G294" s="341">
        <v>1</v>
      </c>
      <c r="H294" s="272"/>
      <c r="I294" s="342"/>
      <c r="J294" s="251">
        <f>SUM(A294:I294)</f>
        <v>4</v>
      </c>
      <c r="K294" s="343"/>
      <c r="L294" s="252"/>
    </row>
    <row r="296" spans="1:13" ht="15.75" x14ac:dyDescent="0.25">
      <c r="A296" s="224" t="s">
        <v>1085</v>
      </c>
      <c r="B296" s="224"/>
      <c r="C296" s="224"/>
      <c r="D296" s="224"/>
      <c r="E296" s="224"/>
      <c r="F296" s="224"/>
      <c r="G296" s="224"/>
      <c r="H296" s="224"/>
      <c r="I296" s="224"/>
      <c r="J296" s="224"/>
      <c r="K296" s="224"/>
      <c r="L296" s="224"/>
    </row>
    <row r="298" spans="1:13" ht="15" customHeight="1" thickBot="1" x14ac:dyDescent="0.25">
      <c r="A298" s="227" t="s">
        <v>1086</v>
      </c>
      <c r="B298" s="227"/>
      <c r="C298" s="227"/>
      <c r="D298" s="227" t="s">
        <v>1087</v>
      </c>
      <c r="E298" s="227"/>
      <c r="F298" s="228"/>
      <c r="G298" s="230" t="s">
        <v>1088</v>
      </c>
      <c r="H298" s="227"/>
      <c r="I298" s="351"/>
      <c r="J298" s="352" t="s">
        <v>0</v>
      </c>
      <c r="K298" s="267"/>
      <c r="L298" s="246"/>
    </row>
    <row r="299" spans="1:13" ht="15" thickTop="1" x14ac:dyDescent="0.2">
      <c r="A299" s="273">
        <v>0</v>
      </c>
      <c r="B299" s="274"/>
      <c r="C299" s="275"/>
      <c r="D299" s="272">
        <v>0</v>
      </c>
      <c r="E299" s="272"/>
      <c r="F299" s="340"/>
      <c r="G299" s="341">
        <v>0</v>
      </c>
      <c r="H299" s="272"/>
      <c r="I299" s="342"/>
      <c r="J299" s="251">
        <f>SUM(A299:I299)</f>
        <v>0</v>
      </c>
      <c r="K299" s="343"/>
      <c r="L299" s="252"/>
    </row>
    <row r="301" spans="1:13" hidden="1" x14ac:dyDescent="0.2"/>
    <row r="302" spans="1:13" hidden="1" x14ac:dyDescent="0.2"/>
    <row r="308" spans="1:12" ht="17.25" customHeight="1" x14ac:dyDescent="0.2">
      <c r="A308" s="282">
        <v>7</v>
      </c>
      <c r="B308" s="282"/>
      <c r="C308" s="282"/>
      <c r="D308" s="282"/>
      <c r="E308" s="282"/>
      <c r="F308" s="282"/>
      <c r="G308" s="282"/>
      <c r="H308" s="282"/>
      <c r="I308" s="282"/>
      <c r="J308" s="282"/>
      <c r="K308" s="282"/>
      <c r="L308" s="282"/>
    </row>
    <row r="309" spans="1:12" ht="15.75" x14ac:dyDescent="0.25">
      <c r="A309" s="344" t="s">
        <v>1089</v>
      </c>
      <c r="B309" s="344"/>
      <c r="C309" s="344"/>
      <c r="D309" s="344"/>
      <c r="E309" s="344"/>
      <c r="F309" s="344"/>
      <c r="G309" s="344"/>
      <c r="H309" s="344"/>
      <c r="I309" s="344"/>
      <c r="J309" s="344"/>
      <c r="K309" s="344"/>
      <c r="L309" s="344"/>
    </row>
    <row r="311" spans="1:12" ht="15" x14ac:dyDescent="0.2">
      <c r="A311" s="20" t="s">
        <v>1090</v>
      </c>
    </row>
    <row r="313" spans="1:12" ht="15" thickBot="1" x14ac:dyDescent="0.25">
      <c r="A313" s="345" t="s">
        <v>977</v>
      </c>
      <c r="B313" s="345"/>
      <c r="C313" s="345"/>
      <c r="D313" s="345"/>
      <c r="E313" s="345"/>
      <c r="F313" s="345"/>
      <c r="G313" s="345"/>
      <c r="H313" s="345" t="s">
        <v>978</v>
      </c>
      <c r="I313" s="345"/>
      <c r="J313" s="345"/>
      <c r="K313" s="345"/>
    </row>
    <row r="314" spans="1:12" ht="15" thickTop="1" x14ac:dyDescent="0.2">
      <c r="A314" s="346" t="s">
        <v>979</v>
      </c>
      <c r="B314" s="346"/>
      <c r="C314" s="346"/>
      <c r="D314" s="346"/>
      <c r="E314" s="346"/>
      <c r="F314" s="346"/>
      <c r="G314" s="346"/>
      <c r="H314" s="347">
        <v>565716</v>
      </c>
      <c r="I314" s="348"/>
      <c r="J314" s="348"/>
      <c r="K314" s="349"/>
    </row>
    <row r="315" spans="1:12" x14ac:dyDescent="0.2">
      <c r="A315" s="332" t="s">
        <v>980</v>
      </c>
      <c r="B315" s="332"/>
      <c r="C315" s="332"/>
      <c r="D315" s="332"/>
      <c r="E315" s="332"/>
      <c r="F315" s="332"/>
      <c r="G315" s="332"/>
      <c r="H315" s="337">
        <v>4180</v>
      </c>
      <c r="I315" s="338"/>
      <c r="J315" s="338"/>
      <c r="K315" s="339"/>
    </row>
    <row r="316" spans="1:12" ht="15.75" customHeight="1" x14ac:dyDescent="0.2">
      <c r="A316" s="332" t="s">
        <v>981</v>
      </c>
      <c r="B316" s="332"/>
      <c r="C316" s="332"/>
      <c r="D316" s="332"/>
      <c r="E316" s="332"/>
      <c r="F316" s="332"/>
      <c r="G316" s="332"/>
      <c r="H316" s="321">
        <f>SUM(F317:G318)</f>
        <v>32589</v>
      </c>
      <c r="I316" s="322"/>
      <c r="J316" s="322"/>
      <c r="K316" s="323"/>
    </row>
    <row r="317" spans="1:12" ht="15.75" customHeight="1" x14ac:dyDescent="0.2">
      <c r="A317" s="333" t="s">
        <v>982</v>
      </c>
      <c r="B317" s="333"/>
      <c r="C317" s="333"/>
      <c r="D317" s="333"/>
      <c r="E317" s="333"/>
      <c r="F317" s="324">
        <v>14400</v>
      </c>
      <c r="G317" s="324"/>
      <c r="H317" s="325"/>
      <c r="I317" s="326"/>
      <c r="J317" s="326"/>
      <c r="K317" s="327"/>
    </row>
    <row r="318" spans="1:12" ht="15.75" customHeight="1" thickBot="1" x14ac:dyDescent="0.25">
      <c r="A318" s="334" t="s">
        <v>983</v>
      </c>
      <c r="B318" s="334"/>
      <c r="C318" s="334"/>
      <c r="D318" s="334"/>
      <c r="E318" s="334"/>
      <c r="F318" s="331">
        <v>18189</v>
      </c>
      <c r="G318" s="331"/>
      <c r="H318" s="328"/>
      <c r="I318" s="329"/>
      <c r="J318" s="329"/>
      <c r="K318" s="330"/>
    </row>
    <row r="319" spans="1:12" ht="15" thickTop="1" x14ac:dyDescent="0.2">
      <c r="A319" s="199" t="s">
        <v>0</v>
      </c>
      <c r="B319" s="200"/>
      <c r="C319" s="200"/>
      <c r="D319" s="200"/>
      <c r="E319" s="200"/>
      <c r="F319" s="200"/>
      <c r="G319" s="315"/>
      <c r="H319" s="316">
        <f>SUM(H314:K316)</f>
        <v>602485</v>
      </c>
      <c r="I319" s="317"/>
      <c r="J319" s="317"/>
      <c r="K319" s="318"/>
    </row>
    <row r="321" spans="1:8" ht="15" x14ac:dyDescent="0.2">
      <c r="A321" s="16" t="s">
        <v>1091</v>
      </c>
    </row>
    <row r="323" spans="1:8" ht="53.25" customHeight="1" thickBot="1" x14ac:dyDescent="0.25">
      <c r="A323" s="266" t="s">
        <v>985</v>
      </c>
      <c r="B323" s="266"/>
      <c r="C323" s="266"/>
      <c r="D323" s="266"/>
      <c r="E323" s="209"/>
      <c r="F323" s="335" t="s">
        <v>1092</v>
      </c>
      <c r="G323" s="266"/>
      <c r="H323" s="266"/>
    </row>
    <row r="324" spans="1:8" ht="15" thickTop="1" x14ac:dyDescent="0.2">
      <c r="A324" s="268" t="s">
        <v>987</v>
      </c>
      <c r="B324" s="268"/>
      <c r="C324" s="268"/>
      <c r="D324" s="268"/>
      <c r="E324" s="336"/>
      <c r="F324" s="319">
        <v>5.93</v>
      </c>
      <c r="G324" s="320"/>
      <c r="H324" s="320"/>
    </row>
    <row r="325" spans="1:8" x14ac:dyDescent="0.2">
      <c r="A325" s="202" t="s">
        <v>988</v>
      </c>
      <c r="B325" s="202"/>
      <c r="C325" s="202"/>
      <c r="D325" s="202"/>
      <c r="E325" s="203"/>
      <c r="F325" s="313">
        <v>0.81</v>
      </c>
      <c r="G325" s="314"/>
      <c r="H325" s="314"/>
    </row>
    <row r="326" spans="1:8" x14ac:dyDescent="0.2">
      <c r="A326" s="202" t="s">
        <v>989</v>
      </c>
      <c r="B326" s="202"/>
      <c r="C326" s="202"/>
      <c r="D326" s="202"/>
      <c r="E326" s="203"/>
      <c r="F326" s="313">
        <v>0</v>
      </c>
      <c r="G326" s="314"/>
      <c r="H326" s="314"/>
    </row>
    <row r="327" spans="1:8" x14ac:dyDescent="0.2">
      <c r="A327" s="202" t="s">
        <v>990</v>
      </c>
      <c r="B327" s="202"/>
      <c r="C327" s="202"/>
      <c r="D327" s="202"/>
      <c r="E327" s="203"/>
      <c r="F327" s="313">
        <v>0</v>
      </c>
      <c r="G327" s="314"/>
      <c r="H327" s="314"/>
    </row>
    <row r="328" spans="1:8" ht="15.75" customHeight="1" thickBot="1" x14ac:dyDescent="0.25">
      <c r="A328" s="204" t="s">
        <v>991</v>
      </c>
      <c r="B328" s="204"/>
      <c r="C328" s="204"/>
      <c r="D328" s="204"/>
      <c r="E328" s="205"/>
      <c r="F328" s="309">
        <v>0.22</v>
      </c>
      <c r="G328" s="310"/>
      <c r="H328" s="310"/>
    </row>
    <row r="329" spans="1:8" ht="15" thickTop="1" x14ac:dyDescent="0.2">
      <c r="A329" s="199" t="s">
        <v>0</v>
      </c>
      <c r="B329" s="200"/>
      <c r="C329" s="200"/>
      <c r="D329" s="200"/>
      <c r="E329" s="201"/>
      <c r="F329" s="311">
        <f>SUM(F324:H328)</f>
        <v>6.96</v>
      </c>
      <c r="G329" s="312"/>
      <c r="H329" s="312"/>
    </row>
    <row r="331" spans="1:8" x14ac:dyDescent="0.2">
      <c r="A331" s="89" t="s">
        <v>992</v>
      </c>
    </row>
    <row r="334" spans="1:8" ht="30.75" customHeight="1" x14ac:dyDescent="0.2"/>
    <row r="336" spans="1:8" ht="48.75" customHeight="1" x14ac:dyDescent="0.2"/>
    <row r="337" spans="1:12" ht="29.25" customHeight="1" x14ac:dyDescent="0.2"/>
    <row r="338" spans="1:12" ht="27.75" customHeight="1" x14ac:dyDescent="0.2"/>
    <row r="340" spans="1:12" ht="28.5" customHeight="1" x14ac:dyDescent="0.2"/>
    <row r="341" spans="1:12" ht="26.25" customHeight="1" x14ac:dyDescent="0.2"/>
    <row r="343" spans="1:12" ht="15" customHeight="1" x14ac:dyDescent="0.2"/>
    <row r="345" spans="1:12" ht="14.25" customHeight="1" x14ac:dyDescent="0.2"/>
    <row r="349" spans="1:12" ht="14.25" customHeight="1" x14ac:dyDescent="0.2">
      <c r="A349" s="282">
        <v>8</v>
      </c>
      <c r="B349" s="282"/>
      <c r="C349" s="282"/>
      <c r="D349" s="282"/>
      <c r="E349" s="282"/>
      <c r="F349" s="282"/>
      <c r="G349" s="282"/>
      <c r="H349" s="282"/>
      <c r="I349" s="282"/>
      <c r="J349" s="282"/>
      <c r="K349" s="282"/>
      <c r="L349" s="282"/>
    </row>
    <row r="373" ht="42" customHeight="1" x14ac:dyDescent="0.2"/>
  </sheetData>
  <sheetProtection password="E7B9" sheet="1" objects="1" scenarios="1"/>
  <mergeCells count="594">
    <mergeCell ref="A210:D210"/>
    <mergeCell ref="A209:D209"/>
    <mergeCell ref="A208:D208"/>
    <mergeCell ref="A269:B269"/>
    <mergeCell ref="A270:B270"/>
    <mergeCell ref="J72:K72"/>
    <mergeCell ref="J74:K74"/>
    <mergeCell ref="J73:K73"/>
    <mergeCell ref="J70:K70"/>
    <mergeCell ref="J115:L115"/>
    <mergeCell ref="D115:F115"/>
    <mergeCell ref="G115:I115"/>
    <mergeCell ref="E196:F196"/>
    <mergeCell ref="G196:H196"/>
    <mergeCell ref="I196:J196"/>
    <mergeCell ref="C96:D96"/>
    <mergeCell ref="G96:H96"/>
    <mergeCell ref="K96:L96"/>
    <mergeCell ref="C95:D95"/>
    <mergeCell ref="G95:H95"/>
    <mergeCell ref="K95:L95"/>
    <mergeCell ref="A96:B96"/>
    <mergeCell ref="E96:F96"/>
    <mergeCell ref="I96:J96"/>
    <mergeCell ref="A4:L4"/>
    <mergeCell ref="A6:C6"/>
    <mergeCell ref="A262:L262"/>
    <mergeCell ref="J169:L169"/>
    <mergeCell ref="J164:L164"/>
    <mergeCell ref="D169:F169"/>
    <mergeCell ref="G169:I169"/>
    <mergeCell ref="E183:F183"/>
    <mergeCell ref="J162:L162"/>
    <mergeCell ref="J161:L161"/>
    <mergeCell ref="J160:L160"/>
    <mergeCell ref="J159:L159"/>
    <mergeCell ref="J119:L119"/>
    <mergeCell ref="J118:L118"/>
    <mergeCell ref="J117:L117"/>
    <mergeCell ref="J116:L116"/>
    <mergeCell ref="D119:F119"/>
    <mergeCell ref="G119:I119"/>
    <mergeCell ref="D120:F120"/>
    <mergeCell ref="G120:I120"/>
    <mergeCell ref="J120:L120"/>
    <mergeCell ref="C139:D139"/>
    <mergeCell ref="D157:F157"/>
    <mergeCell ref="J108:L108"/>
    <mergeCell ref="G24:J24"/>
    <mergeCell ref="G25:J25"/>
    <mergeCell ref="G17:J17"/>
    <mergeCell ref="G18:J18"/>
    <mergeCell ref="G19:J19"/>
    <mergeCell ref="G29:J29"/>
    <mergeCell ref="G26:J26"/>
    <mergeCell ref="G27:J27"/>
    <mergeCell ref="G28:J28"/>
    <mergeCell ref="G8:H8"/>
    <mergeCell ref="J8:K8"/>
    <mergeCell ref="G15:J15"/>
    <mergeCell ref="G16:J16"/>
    <mergeCell ref="A8:F8"/>
    <mergeCell ref="A10:L10"/>
    <mergeCell ref="G14:J14"/>
    <mergeCell ref="A19:F19"/>
    <mergeCell ref="A18:F18"/>
    <mergeCell ref="A17:F17"/>
    <mergeCell ref="A16:F16"/>
    <mergeCell ref="A15:F15"/>
    <mergeCell ref="A23:F23"/>
    <mergeCell ref="G23:J23"/>
    <mergeCell ref="C98:D98"/>
    <mergeCell ref="G98:H98"/>
    <mergeCell ref="K98:L98"/>
    <mergeCell ref="C97:D97"/>
    <mergeCell ref="G97:H97"/>
    <mergeCell ref="K97:L97"/>
    <mergeCell ref="A97:B97"/>
    <mergeCell ref="A98:B98"/>
    <mergeCell ref="E98:F98"/>
    <mergeCell ref="E97:F97"/>
    <mergeCell ref="I98:J98"/>
    <mergeCell ref="I97:J97"/>
    <mergeCell ref="G74:H74"/>
    <mergeCell ref="G76:H76"/>
    <mergeCell ref="G75:H75"/>
    <mergeCell ref="G78:H78"/>
    <mergeCell ref="A38:L38"/>
    <mergeCell ref="A46:L46"/>
    <mergeCell ref="A34:H34"/>
    <mergeCell ref="A50:C51"/>
    <mergeCell ref="D50:K50"/>
    <mergeCell ref="A52:C52"/>
    <mergeCell ref="C100:D100"/>
    <mergeCell ref="G100:H100"/>
    <mergeCell ref="K100:L100"/>
    <mergeCell ref="C99:D99"/>
    <mergeCell ref="G99:H99"/>
    <mergeCell ref="K99:L99"/>
    <mergeCell ref="A99:B99"/>
    <mergeCell ref="A100:B100"/>
    <mergeCell ref="E100:F100"/>
    <mergeCell ref="E99:F99"/>
    <mergeCell ref="I100:J100"/>
    <mergeCell ref="I99:J99"/>
    <mergeCell ref="A101:B101"/>
    <mergeCell ref="C101:D101"/>
    <mergeCell ref="G101:H101"/>
    <mergeCell ref="K101:L101"/>
    <mergeCell ref="E101:F101"/>
    <mergeCell ref="I101:J101"/>
    <mergeCell ref="G105:I105"/>
    <mergeCell ref="J105:L105"/>
    <mergeCell ref="A105:C105"/>
    <mergeCell ref="D105:F105"/>
    <mergeCell ref="A138:B138"/>
    <mergeCell ref="A134:L134"/>
    <mergeCell ref="I137:J137"/>
    <mergeCell ref="K137:L137"/>
    <mergeCell ref="C137:D137"/>
    <mergeCell ref="E137:F137"/>
    <mergeCell ref="G137:H137"/>
    <mergeCell ref="A137:B137"/>
    <mergeCell ref="D107:F107"/>
    <mergeCell ref="G107:I107"/>
    <mergeCell ref="D108:F108"/>
    <mergeCell ref="G108:I108"/>
    <mergeCell ref="D118:F118"/>
    <mergeCell ref="G118:I118"/>
    <mergeCell ref="D116:F116"/>
    <mergeCell ref="G116:I116"/>
    <mergeCell ref="D117:F117"/>
    <mergeCell ref="G117:I117"/>
    <mergeCell ref="A108:C108"/>
    <mergeCell ref="J107:L107"/>
    <mergeCell ref="I124:J124"/>
    <mergeCell ref="K124:L124"/>
    <mergeCell ref="A124:B125"/>
    <mergeCell ref="C124:D124"/>
    <mergeCell ref="E139:F139"/>
    <mergeCell ref="G139:H139"/>
    <mergeCell ref="I139:J139"/>
    <mergeCell ref="K139:L139"/>
    <mergeCell ref="C138:D138"/>
    <mergeCell ref="E138:F138"/>
    <mergeCell ref="G138:H138"/>
    <mergeCell ref="I138:J138"/>
    <mergeCell ref="K138:L138"/>
    <mergeCell ref="G142:H142"/>
    <mergeCell ref="I142:J142"/>
    <mergeCell ref="K142:L142"/>
    <mergeCell ref="C141:D141"/>
    <mergeCell ref="E141:F141"/>
    <mergeCell ref="G141:H141"/>
    <mergeCell ref="I141:J141"/>
    <mergeCell ref="K141:L141"/>
    <mergeCell ref="C140:D140"/>
    <mergeCell ref="E140:F140"/>
    <mergeCell ref="G140:H140"/>
    <mergeCell ref="I140:J140"/>
    <mergeCell ref="K140:L140"/>
    <mergeCell ref="G157:I157"/>
    <mergeCell ref="J157:L157"/>
    <mergeCell ref="D158:F158"/>
    <mergeCell ref="G158:I158"/>
    <mergeCell ref="J158:L158"/>
    <mergeCell ref="A152:D152"/>
    <mergeCell ref="E152:F152"/>
    <mergeCell ref="G152:H152"/>
    <mergeCell ref="I152:J152"/>
    <mergeCell ref="K152:L152"/>
    <mergeCell ref="D156:F156"/>
    <mergeCell ref="G156:I156"/>
    <mergeCell ref="J156:L156"/>
    <mergeCell ref="A156:C156"/>
    <mergeCell ref="A157:C157"/>
    <mergeCell ref="A158:C158"/>
    <mergeCell ref="A171:C171"/>
    <mergeCell ref="D168:F168"/>
    <mergeCell ref="G168:I168"/>
    <mergeCell ref="J168:L168"/>
    <mergeCell ref="D161:F161"/>
    <mergeCell ref="G161:I161"/>
    <mergeCell ref="D162:F162"/>
    <mergeCell ref="G162:I162"/>
    <mergeCell ref="D159:F159"/>
    <mergeCell ref="G159:I159"/>
    <mergeCell ref="D160:F160"/>
    <mergeCell ref="G160:I160"/>
    <mergeCell ref="A161:C161"/>
    <mergeCell ref="A162:C162"/>
    <mergeCell ref="A159:C159"/>
    <mergeCell ref="A160:C160"/>
    <mergeCell ref="G183:H183"/>
    <mergeCell ref="I183:J183"/>
    <mergeCell ref="K183:L183"/>
    <mergeCell ref="E184:F184"/>
    <mergeCell ref="G184:H184"/>
    <mergeCell ref="I184:J184"/>
    <mergeCell ref="K184:L184"/>
    <mergeCell ref="D163:F163"/>
    <mergeCell ref="G163:I163"/>
    <mergeCell ref="D164:F164"/>
    <mergeCell ref="G164:I164"/>
    <mergeCell ref="A176:L176"/>
    <mergeCell ref="D170:F170"/>
    <mergeCell ref="G170:I170"/>
    <mergeCell ref="J170:L170"/>
    <mergeCell ref="D171:F171"/>
    <mergeCell ref="G171:I171"/>
    <mergeCell ref="J171:L171"/>
    <mergeCell ref="J163:L163"/>
    <mergeCell ref="A164:C164"/>
    <mergeCell ref="A163:C163"/>
    <mergeCell ref="A168:C168"/>
    <mergeCell ref="A170:C170"/>
    <mergeCell ref="A169:C169"/>
    <mergeCell ref="A193:D194"/>
    <mergeCell ref="K193:L194"/>
    <mergeCell ref="G194:H194"/>
    <mergeCell ref="I194:J194"/>
    <mergeCell ref="E193:F194"/>
    <mergeCell ref="E185:F185"/>
    <mergeCell ref="G185:H185"/>
    <mergeCell ref="I185:J185"/>
    <mergeCell ref="K185:L185"/>
    <mergeCell ref="E186:F186"/>
    <mergeCell ref="G186:H186"/>
    <mergeCell ref="I186:J186"/>
    <mergeCell ref="K186:L186"/>
    <mergeCell ref="E187:F187"/>
    <mergeCell ref="G187:H187"/>
    <mergeCell ref="I187:J187"/>
    <mergeCell ref="K187:L187"/>
    <mergeCell ref="E188:F188"/>
    <mergeCell ref="G188:H188"/>
    <mergeCell ref="I188:J188"/>
    <mergeCell ref="K188:L188"/>
    <mergeCell ref="E195:F195"/>
    <mergeCell ref="G195:H195"/>
    <mergeCell ref="I195:J195"/>
    <mergeCell ref="K195:L195"/>
    <mergeCell ref="E189:F189"/>
    <mergeCell ref="G189:H189"/>
    <mergeCell ref="I189:J189"/>
    <mergeCell ref="K189:L189"/>
    <mergeCell ref="G200:H200"/>
    <mergeCell ref="I200:J200"/>
    <mergeCell ref="K200:L200"/>
    <mergeCell ref="G193:J193"/>
    <mergeCell ref="G201:H201"/>
    <mergeCell ref="I201:J201"/>
    <mergeCell ref="K201:L201"/>
    <mergeCell ref="K196:L196"/>
    <mergeCell ref="E197:F197"/>
    <mergeCell ref="G197:H197"/>
    <mergeCell ref="I197:J197"/>
    <mergeCell ref="K197:L197"/>
    <mergeCell ref="E198:F198"/>
    <mergeCell ref="G198:H198"/>
    <mergeCell ref="I198:J198"/>
    <mergeCell ref="K198:L198"/>
    <mergeCell ref="E199:F199"/>
    <mergeCell ref="G199:H199"/>
    <mergeCell ref="I199:J199"/>
    <mergeCell ref="E207:F207"/>
    <mergeCell ref="G207:H207"/>
    <mergeCell ref="I207:J207"/>
    <mergeCell ref="K207:L207"/>
    <mergeCell ref="A203:L203"/>
    <mergeCell ref="I205:L205"/>
    <mergeCell ref="E205:H205"/>
    <mergeCell ref="A205:D206"/>
    <mergeCell ref="E206:F206"/>
    <mergeCell ref="K206:L206"/>
    <mergeCell ref="I206:J206"/>
    <mergeCell ref="G206:H206"/>
    <mergeCell ref="A207:D207"/>
    <mergeCell ref="K208:L208"/>
    <mergeCell ref="E209:F209"/>
    <mergeCell ref="G209:H209"/>
    <mergeCell ref="I209:J209"/>
    <mergeCell ref="K209:L209"/>
    <mergeCell ref="E210:F210"/>
    <mergeCell ref="G210:H210"/>
    <mergeCell ref="I210:J210"/>
    <mergeCell ref="K210:L210"/>
    <mergeCell ref="I208:J208"/>
    <mergeCell ref="E208:F208"/>
    <mergeCell ref="G208:H208"/>
    <mergeCell ref="K211:L211"/>
    <mergeCell ref="E212:F212"/>
    <mergeCell ref="G212:H212"/>
    <mergeCell ref="I212:J212"/>
    <mergeCell ref="K212:L212"/>
    <mergeCell ref="A223:L223"/>
    <mergeCell ref="E213:F213"/>
    <mergeCell ref="G213:H213"/>
    <mergeCell ref="I213:J213"/>
    <mergeCell ref="K213:L213"/>
    <mergeCell ref="E214:F214"/>
    <mergeCell ref="G214:H214"/>
    <mergeCell ref="I214:J214"/>
    <mergeCell ref="K214:L214"/>
    <mergeCell ref="I211:J211"/>
    <mergeCell ref="A213:D213"/>
    <mergeCell ref="A212:D212"/>
    <mergeCell ref="A211:D211"/>
    <mergeCell ref="A214:D214"/>
    <mergeCell ref="E211:F211"/>
    <mergeCell ref="G211:H211"/>
    <mergeCell ref="A229:D229"/>
    <mergeCell ref="A230:D230"/>
    <mergeCell ref="E229:F229"/>
    <mergeCell ref="G229:H229"/>
    <mergeCell ref="I229:J229"/>
    <mergeCell ref="K229:L229"/>
    <mergeCell ref="A224:L224"/>
    <mergeCell ref="G228:H228"/>
    <mergeCell ref="E228:F228"/>
    <mergeCell ref="A228:D228"/>
    <mergeCell ref="I228:J228"/>
    <mergeCell ref="K228:L228"/>
    <mergeCell ref="A226:L226"/>
    <mergeCell ref="A231:D231"/>
    <mergeCell ref="A233:D233"/>
    <mergeCell ref="E230:F230"/>
    <mergeCell ref="G230:H230"/>
    <mergeCell ref="I230:J230"/>
    <mergeCell ref="K230:L230"/>
    <mergeCell ref="E231:F231"/>
    <mergeCell ref="G231:H231"/>
    <mergeCell ref="I231:J231"/>
    <mergeCell ref="K231:L231"/>
    <mergeCell ref="E232:F232"/>
    <mergeCell ref="G232:H232"/>
    <mergeCell ref="I232:J232"/>
    <mergeCell ref="K232:L232"/>
    <mergeCell ref="E233:F233"/>
    <mergeCell ref="G233:H233"/>
    <mergeCell ref="I233:J233"/>
    <mergeCell ref="K233:L233"/>
    <mergeCell ref="A232:D232"/>
    <mergeCell ref="A247:L247"/>
    <mergeCell ref="A249:D250"/>
    <mergeCell ref="E249:L249"/>
    <mergeCell ref="A235:L235"/>
    <mergeCell ref="E237:L237"/>
    <mergeCell ref="A237:D238"/>
    <mergeCell ref="A242:D242"/>
    <mergeCell ref="A241:D241"/>
    <mergeCell ref="A240:D240"/>
    <mergeCell ref="A239:D239"/>
    <mergeCell ref="A245:D245"/>
    <mergeCell ref="A244:D244"/>
    <mergeCell ref="A243:D243"/>
    <mergeCell ref="A285:B285"/>
    <mergeCell ref="A289:B289"/>
    <mergeCell ref="A287:B287"/>
    <mergeCell ref="A288:B288"/>
    <mergeCell ref="A271:B271"/>
    <mergeCell ref="A272:B272"/>
    <mergeCell ref="A274:B274"/>
    <mergeCell ref="A273:B273"/>
    <mergeCell ref="A276:B276"/>
    <mergeCell ref="A275:B275"/>
    <mergeCell ref="A280:B281"/>
    <mergeCell ref="C280:D280"/>
    <mergeCell ref="E280:F280"/>
    <mergeCell ref="G280:H280"/>
    <mergeCell ref="I280:J280"/>
    <mergeCell ref="K280:L280"/>
    <mergeCell ref="A282:B282"/>
    <mergeCell ref="A283:B283"/>
    <mergeCell ref="A284:B284"/>
    <mergeCell ref="H314:K314"/>
    <mergeCell ref="A286:B286"/>
    <mergeCell ref="A291:L291"/>
    <mergeCell ref="A293:C293"/>
    <mergeCell ref="D293:F293"/>
    <mergeCell ref="G293:I293"/>
    <mergeCell ref="J293:L293"/>
    <mergeCell ref="A296:L296"/>
    <mergeCell ref="G298:I298"/>
    <mergeCell ref="A298:C298"/>
    <mergeCell ref="D298:F298"/>
    <mergeCell ref="J298:L298"/>
    <mergeCell ref="A294:C294"/>
    <mergeCell ref="D294:F294"/>
    <mergeCell ref="G294:I294"/>
    <mergeCell ref="J294:L294"/>
    <mergeCell ref="A318:E318"/>
    <mergeCell ref="A323:E323"/>
    <mergeCell ref="F323:H323"/>
    <mergeCell ref="A324:E324"/>
    <mergeCell ref="H315:K315"/>
    <mergeCell ref="A299:C299"/>
    <mergeCell ref="D299:F299"/>
    <mergeCell ref="G299:I299"/>
    <mergeCell ref="J299:L299"/>
    <mergeCell ref="A308:L308"/>
    <mergeCell ref="A309:L309"/>
    <mergeCell ref="A313:G313"/>
    <mergeCell ref="H313:K313"/>
    <mergeCell ref="A314:G314"/>
    <mergeCell ref="A315:G315"/>
    <mergeCell ref="D45:I45"/>
    <mergeCell ref="A56:C56"/>
    <mergeCell ref="A57:C57"/>
    <mergeCell ref="J65:K65"/>
    <mergeCell ref="F328:H328"/>
    <mergeCell ref="F329:H329"/>
    <mergeCell ref="A349:L349"/>
    <mergeCell ref="F325:H325"/>
    <mergeCell ref="F326:H326"/>
    <mergeCell ref="F327:H327"/>
    <mergeCell ref="A329:E329"/>
    <mergeCell ref="A328:E328"/>
    <mergeCell ref="A327:E327"/>
    <mergeCell ref="A326:E326"/>
    <mergeCell ref="A325:E325"/>
    <mergeCell ref="A319:G319"/>
    <mergeCell ref="H319:K319"/>
    <mergeCell ref="F324:H324"/>
    <mergeCell ref="H316:K316"/>
    <mergeCell ref="F317:G317"/>
    <mergeCell ref="H317:K318"/>
    <mergeCell ref="F318:G318"/>
    <mergeCell ref="A316:G316"/>
    <mergeCell ref="A317:E317"/>
    <mergeCell ref="J66:K66"/>
    <mergeCell ref="J67:K67"/>
    <mergeCell ref="J68:K68"/>
    <mergeCell ref="J69:K69"/>
    <mergeCell ref="J71:K71"/>
    <mergeCell ref="A30:F30"/>
    <mergeCell ref="A24:F24"/>
    <mergeCell ref="A25:F25"/>
    <mergeCell ref="A26:F26"/>
    <mergeCell ref="A27:F27"/>
    <mergeCell ref="A28:F28"/>
    <mergeCell ref="A29:F29"/>
    <mergeCell ref="G30:J30"/>
    <mergeCell ref="A60:C60"/>
    <mergeCell ref="J64:K64"/>
    <mergeCell ref="G64:H64"/>
    <mergeCell ref="D64:E64"/>
    <mergeCell ref="A64:B64"/>
    <mergeCell ref="A65:B65"/>
    <mergeCell ref="A58:C58"/>
    <mergeCell ref="A53:C53"/>
    <mergeCell ref="A54:C54"/>
    <mergeCell ref="A55:C55"/>
    <mergeCell ref="A59:C59"/>
    <mergeCell ref="A68:B68"/>
    <mergeCell ref="A67:B67"/>
    <mergeCell ref="A66:B66"/>
    <mergeCell ref="A70:B70"/>
    <mergeCell ref="A76:B76"/>
    <mergeCell ref="A75:B75"/>
    <mergeCell ref="A74:B74"/>
    <mergeCell ref="A73:B73"/>
    <mergeCell ref="A72:B72"/>
    <mergeCell ref="A71:B71"/>
    <mergeCell ref="A69:B69"/>
    <mergeCell ref="D74:E74"/>
    <mergeCell ref="G65:H65"/>
    <mergeCell ref="G69:H69"/>
    <mergeCell ref="G68:H68"/>
    <mergeCell ref="G67:H67"/>
    <mergeCell ref="G66:H66"/>
    <mergeCell ref="G73:H73"/>
    <mergeCell ref="G70:H70"/>
    <mergeCell ref="G72:H72"/>
    <mergeCell ref="G71:H71"/>
    <mergeCell ref="D72:E72"/>
    <mergeCell ref="D65:E65"/>
    <mergeCell ref="D69:E69"/>
    <mergeCell ref="D66:E66"/>
    <mergeCell ref="D67:E67"/>
    <mergeCell ref="D68:E68"/>
    <mergeCell ref="D73:E73"/>
    <mergeCell ref="D71:E71"/>
    <mergeCell ref="D70:E70"/>
    <mergeCell ref="J76:K76"/>
    <mergeCell ref="J75:K75"/>
    <mergeCell ref="I94:J94"/>
    <mergeCell ref="K94:L94"/>
    <mergeCell ref="E94:F94"/>
    <mergeCell ref="A94:B94"/>
    <mergeCell ref="G94:H94"/>
    <mergeCell ref="C94:D94"/>
    <mergeCell ref="A95:B95"/>
    <mergeCell ref="E95:F95"/>
    <mergeCell ref="I95:J95"/>
    <mergeCell ref="G77:H77"/>
    <mergeCell ref="A91:L91"/>
    <mergeCell ref="A80:B80"/>
    <mergeCell ref="A79:B79"/>
    <mergeCell ref="A82:B82"/>
    <mergeCell ref="A81:B81"/>
    <mergeCell ref="D79:E79"/>
    <mergeCell ref="D78:E78"/>
    <mergeCell ref="D77:E77"/>
    <mergeCell ref="D76:E76"/>
    <mergeCell ref="D75:E75"/>
    <mergeCell ref="A78:B78"/>
    <mergeCell ref="A77:B77"/>
    <mergeCell ref="A106:C106"/>
    <mergeCell ref="A107:C107"/>
    <mergeCell ref="J114:L114"/>
    <mergeCell ref="G114:I114"/>
    <mergeCell ref="A114:C114"/>
    <mergeCell ref="D114:F114"/>
    <mergeCell ref="A115:C115"/>
    <mergeCell ref="A120:C120"/>
    <mergeCell ref="A119:C119"/>
    <mergeCell ref="A116:C116"/>
    <mergeCell ref="A117:C117"/>
    <mergeCell ref="A118:C118"/>
    <mergeCell ref="D106:F106"/>
    <mergeCell ref="G106:I106"/>
    <mergeCell ref="J106:L106"/>
    <mergeCell ref="E124:F124"/>
    <mergeCell ref="G124:H124"/>
    <mergeCell ref="A132:B132"/>
    <mergeCell ref="A128:B128"/>
    <mergeCell ref="A129:B129"/>
    <mergeCell ref="A130:B130"/>
    <mergeCell ref="A126:B126"/>
    <mergeCell ref="A127:B127"/>
    <mergeCell ref="A131:B131"/>
    <mergeCell ref="A139:B139"/>
    <mergeCell ref="A140:B140"/>
    <mergeCell ref="A141:B141"/>
    <mergeCell ref="A142:B142"/>
    <mergeCell ref="A143:B143"/>
    <mergeCell ref="A144:B144"/>
    <mergeCell ref="E150:L150"/>
    <mergeCell ref="E151:F151"/>
    <mergeCell ref="G151:H151"/>
    <mergeCell ref="I151:J151"/>
    <mergeCell ref="K151:L151"/>
    <mergeCell ref="A150:D151"/>
    <mergeCell ref="C144:D144"/>
    <mergeCell ref="E144:F144"/>
    <mergeCell ref="G144:H144"/>
    <mergeCell ref="I144:J144"/>
    <mergeCell ref="K144:L144"/>
    <mergeCell ref="C143:D143"/>
    <mergeCell ref="E143:F143"/>
    <mergeCell ref="G143:H143"/>
    <mergeCell ref="I143:J143"/>
    <mergeCell ref="K143:L143"/>
    <mergeCell ref="C142:D142"/>
    <mergeCell ref="E142:F142"/>
    <mergeCell ref="A196:D196"/>
    <mergeCell ref="A195:D195"/>
    <mergeCell ref="A198:D198"/>
    <mergeCell ref="A197:D197"/>
    <mergeCell ref="A201:D201"/>
    <mergeCell ref="A200:D200"/>
    <mergeCell ref="A199:D199"/>
    <mergeCell ref="A177:L177"/>
    <mergeCell ref="A181:D182"/>
    <mergeCell ref="E181:F182"/>
    <mergeCell ref="G181:J181"/>
    <mergeCell ref="K181:L182"/>
    <mergeCell ref="G182:H182"/>
    <mergeCell ref="I182:J182"/>
    <mergeCell ref="A189:D189"/>
    <mergeCell ref="A186:D186"/>
    <mergeCell ref="A185:D185"/>
    <mergeCell ref="A184:D184"/>
    <mergeCell ref="A183:D183"/>
    <mergeCell ref="A188:D188"/>
    <mergeCell ref="A187:D187"/>
    <mergeCell ref="K199:L199"/>
    <mergeCell ref="E200:F200"/>
    <mergeCell ref="E201:F201"/>
    <mergeCell ref="A257:D257"/>
    <mergeCell ref="A253:D253"/>
    <mergeCell ref="A254:D254"/>
    <mergeCell ref="A255:D255"/>
    <mergeCell ref="A256:D256"/>
    <mergeCell ref="A251:D251"/>
    <mergeCell ref="A252:D252"/>
    <mergeCell ref="A263:L263"/>
    <mergeCell ref="A267:B268"/>
    <mergeCell ref="C267:D267"/>
    <mergeCell ref="E267:F267"/>
    <mergeCell ref="G267:H267"/>
    <mergeCell ref="I267:J267"/>
    <mergeCell ref="K267:L267"/>
  </mergeCells>
  <conditionalFormatting sqref="G15:J15 G30:J30 M30">
    <cfRule type="expression" dxfId="36" priority="25" stopIfTrue="1">
      <formula>$G$15&lt;&gt;$G$30</formula>
    </cfRule>
  </conditionalFormatting>
  <conditionalFormatting sqref="G19:J19 M19">
    <cfRule type="expression" dxfId="35" priority="24" stopIfTrue="1">
      <formula>$G$19&lt;0</formula>
    </cfRule>
  </conditionalFormatting>
  <conditionalFormatting sqref="K60 M60 G18:J18">
    <cfRule type="expression" dxfId="34" priority="23" stopIfTrue="1">
      <formula>$K$60&lt;&gt;$G$18</formula>
    </cfRule>
  </conditionalFormatting>
  <conditionalFormatting sqref="J115:M115 K52">
    <cfRule type="expression" dxfId="33" priority="22" stopIfTrue="1">
      <formula>$K$52&lt;&gt;$J$115</formula>
    </cfRule>
  </conditionalFormatting>
  <conditionalFormatting sqref="K53 J116:M116">
    <cfRule type="expression" dxfId="32" priority="21" stopIfTrue="1">
      <formula>$J$116&lt;&gt;$K$53</formula>
    </cfRule>
  </conditionalFormatting>
  <conditionalFormatting sqref="J117:M117 K54">
    <cfRule type="expression" dxfId="31" priority="20" stopIfTrue="1">
      <formula>$K$54&lt;&gt;$J$117</formula>
    </cfRule>
  </conditionalFormatting>
  <conditionalFormatting sqref="J118:M118 K55">
    <cfRule type="expression" dxfId="30" priority="19" stopIfTrue="1">
      <formula>$K$55&lt;&gt;$J$118</formula>
    </cfRule>
  </conditionalFormatting>
  <conditionalFormatting sqref="J119:M119 K58">
    <cfRule type="expression" dxfId="29" priority="18" stopIfTrue="1">
      <formula>$K$58&lt;&gt;$J$119</formula>
    </cfRule>
  </conditionalFormatting>
  <conditionalFormatting sqref="J120:M120 K59">
    <cfRule type="expression" dxfId="28" priority="17" stopIfTrue="1">
      <formula>$K$59&lt;&gt;$J$120</formula>
    </cfRule>
  </conditionalFormatting>
  <conditionalFormatting sqref="D126 F126 H126 J126 G115:I115 L126 M132">
    <cfRule type="expression" dxfId="27" priority="16" stopIfTrue="1">
      <formula>SUM($D$126,$F$126,$H$126,$J$126,$L$126)&lt;&gt;$G$115</formula>
    </cfRule>
  </conditionalFormatting>
  <conditionalFormatting sqref="D127 F127 H127 J127 G116:I116 L127 M133">
    <cfRule type="expression" dxfId="26" priority="15" stopIfTrue="1">
      <formula>SUM($D$127,$F$127,$H$127,$J$127,$L$127)&lt;&gt;$G$116</formula>
    </cfRule>
  </conditionalFormatting>
  <conditionalFormatting sqref="D130 F130 H130 J130 G119:I119 L130 M134">
    <cfRule type="expression" dxfId="25" priority="14" stopIfTrue="1">
      <formula>SUM($L$130,$J$130,$H$130,$F$130,$D$130)&lt;&gt;$G$119</formula>
    </cfRule>
  </conditionalFormatting>
  <conditionalFormatting sqref="A152:D152 J164:M164">
    <cfRule type="expression" dxfId="24" priority="7" stopIfTrue="1">
      <formula>$A$152&lt;&gt;$J$164</formula>
    </cfRule>
  </conditionalFormatting>
  <conditionalFormatting sqref="E189:F189 E201:F201 M195">
    <cfRule type="expression" dxfId="23" priority="6" stopIfTrue="1">
      <formula>$E$189&lt;&gt;$E$201</formula>
    </cfRule>
  </conditionalFormatting>
  <conditionalFormatting sqref="G201:H201 G189:H189 M196">
    <cfRule type="expression" dxfId="22" priority="5" stopIfTrue="1">
      <formula>$G$189&lt;&gt;$G$201</formula>
    </cfRule>
  </conditionalFormatting>
  <conditionalFormatting sqref="M197 I201:J201 I189:J189">
    <cfRule type="expression" dxfId="21" priority="4" stopIfTrue="1">
      <formula>$I$189&lt;&gt;$I$201</formula>
    </cfRule>
  </conditionalFormatting>
  <conditionalFormatting sqref="K189:L189 K201:L201 M198">
    <cfRule type="expression" dxfId="20" priority="3" stopIfTrue="1">
      <formula>$K$189&lt;&gt;$K$201</formula>
    </cfRule>
  </conditionalFormatting>
  <conditionalFormatting sqref="E232:F232 L245:M245">
    <cfRule type="expression" dxfId="19" priority="2" stopIfTrue="1">
      <formula>$E$232&lt;&gt;$L$245</formula>
    </cfRule>
  </conditionalFormatting>
  <conditionalFormatting sqref="I232:J232 L257:M257">
    <cfRule type="expression" dxfId="18" priority="1" stopIfTrue="1">
      <formula>$I$232&lt;&gt;$L$257</formula>
    </cfRule>
  </conditionalFormatting>
  <dataValidations count="5">
    <dataValidation operator="greaterThan" allowBlank="1" showInputMessage="1" showErrorMessage="1" sqref="G19:J19"/>
    <dataValidation type="decimal" operator="greaterThanOrEqual" allowBlank="1" showInputMessage="1" showErrorMessage="1" sqref="F324:H329">
      <formula1>0</formula1>
    </dataValidation>
    <dataValidation type="whole" operator="greaterThanOrEqual" allowBlank="1" showInputMessage="1" showErrorMessage="1" sqref="A36:H36 D52:K60 C65:C82 F65:F79 I65:I78 L65:L76 C95:D100 G95:H101 K95:L101 D106:L107 D115:L120 C126:L132 C138:L144 A152:L152 D157:L164 D169:L171 E183:L189 E195:L201 E207:L214 H319:K319 E239:L245 E251:L257 C269:L276 C282:L289 A294:L294 A299:L299 H314:K316 F317:G318 E229:L232">
      <formula1>0</formula1>
    </dataValidation>
    <dataValidation type="whole" operator="greaterThan" allowBlank="1" showInputMessage="1" showErrorMessage="1" sqref="G24:J30 G15:J18">
      <formula1>-1</formula1>
    </dataValidation>
    <dataValidation operator="greaterThanOrEqual" allowBlank="1" showInputMessage="1" showErrorMessage="1" sqref="E233:L233"/>
  </dataValidations>
  <pageMargins left="0.70078740157480324" right="0.5" top="0.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M299"/>
  <sheetViews>
    <sheetView showGridLines="0" topLeftCell="A260" zoomScale="115" zoomScaleNormal="115" workbookViewId="0">
      <selection activeCell="F280" sqref="F280:H280"/>
    </sheetView>
  </sheetViews>
  <sheetFormatPr defaultColWidth="9.140625" defaultRowHeight="14.25" x14ac:dyDescent="0.2"/>
  <cols>
    <col min="1" max="12" width="7.140625" style="95" customWidth="1"/>
    <col min="13" max="13" width="84" style="171" customWidth="1"/>
    <col min="14" max="16384" width="9.140625" style="95"/>
  </cols>
  <sheetData>
    <row r="4" spans="1:12" ht="35.25" customHeight="1" x14ac:dyDescent="0.3">
      <c r="A4" s="592" t="s">
        <v>1131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</row>
    <row r="6" spans="1:12" ht="15" x14ac:dyDescent="0.25">
      <c r="A6" s="593" t="s">
        <v>860</v>
      </c>
      <c r="B6" s="593"/>
      <c r="C6" s="593"/>
      <c r="D6" s="198" t="s">
        <v>1143</v>
      </c>
      <c r="E6" s="198"/>
      <c r="F6" s="198"/>
      <c r="G6" s="198"/>
      <c r="H6" s="198"/>
      <c r="I6" s="198"/>
      <c r="J6" s="198"/>
    </row>
    <row r="8" spans="1:12" ht="15" x14ac:dyDescent="0.25">
      <c r="A8" s="593" t="s">
        <v>861</v>
      </c>
      <c r="B8" s="593"/>
      <c r="C8" s="593"/>
      <c r="D8" s="593"/>
      <c r="E8" s="593"/>
      <c r="F8" s="593"/>
      <c r="G8" s="594" t="str">
        <f>CONCATENATE(LEFT(Privacy_ForConsumption!B2,4),"-04-01")</f>
        <v>2015-04-01</v>
      </c>
      <c r="H8" s="594"/>
      <c r="I8" s="104" t="s">
        <v>862</v>
      </c>
      <c r="J8" s="594" t="str">
        <f>CONCATENATE(RIGHT(Privacy_ForConsumption!B2,4),"-03-31")</f>
        <v>2016-03-31</v>
      </c>
      <c r="K8" s="594"/>
    </row>
    <row r="10" spans="1:12" ht="32.25" customHeight="1" x14ac:dyDescent="0.25">
      <c r="A10" s="208" t="s">
        <v>1139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2" spans="1:12" ht="15" x14ac:dyDescent="0.25">
      <c r="G12" s="499" t="s">
        <v>863</v>
      </c>
      <c r="H12" s="500"/>
      <c r="I12" s="500"/>
      <c r="J12" s="501"/>
    </row>
    <row r="13" spans="1:12" ht="26.25" customHeight="1" x14ac:dyDescent="0.2">
      <c r="A13" s="502" t="s">
        <v>864</v>
      </c>
      <c r="B13" s="502"/>
      <c r="C13" s="502"/>
      <c r="D13" s="502"/>
      <c r="E13" s="502"/>
      <c r="F13" s="502"/>
      <c r="G13" s="496">
        <v>763</v>
      </c>
      <c r="H13" s="497"/>
      <c r="I13" s="497"/>
      <c r="J13" s="498"/>
    </row>
    <row r="14" spans="1:12" ht="26.25" customHeight="1" thickBot="1" x14ac:dyDescent="0.25">
      <c r="A14" s="505" t="s">
        <v>865</v>
      </c>
      <c r="B14" s="505"/>
      <c r="C14" s="505"/>
      <c r="D14" s="505"/>
      <c r="E14" s="505"/>
      <c r="F14" s="505"/>
      <c r="G14" s="474">
        <v>81</v>
      </c>
      <c r="H14" s="475"/>
      <c r="I14" s="475"/>
      <c r="J14" s="476"/>
    </row>
    <row r="15" spans="1:12" ht="15.75" thickTop="1" thickBot="1" x14ac:dyDescent="0.25">
      <c r="A15" s="504" t="s">
        <v>0</v>
      </c>
      <c r="B15" s="504"/>
      <c r="C15" s="504"/>
      <c r="D15" s="504"/>
      <c r="E15" s="504"/>
      <c r="F15" s="504"/>
      <c r="G15" s="493">
        <f>SUM(G13:J14)</f>
        <v>844</v>
      </c>
      <c r="H15" s="494"/>
      <c r="I15" s="494"/>
      <c r="J15" s="495"/>
    </row>
    <row r="16" spans="1:12" ht="26.25" customHeight="1" thickTop="1" x14ac:dyDescent="0.2">
      <c r="A16" s="503" t="s">
        <v>866</v>
      </c>
      <c r="B16" s="503"/>
      <c r="C16" s="503"/>
      <c r="D16" s="503"/>
      <c r="E16" s="503"/>
      <c r="F16" s="503"/>
      <c r="G16" s="490">
        <v>757</v>
      </c>
      <c r="H16" s="491"/>
      <c r="I16" s="491"/>
      <c r="J16" s="492"/>
    </row>
    <row r="17" spans="1:13" ht="26.25" customHeight="1" x14ac:dyDescent="0.2">
      <c r="A17" s="502" t="s">
        <v>867</v>
      </c>
      <c r="B17" s="502"/>
      <c r="C17" s="502"/>
      <c r="D17" s="502"/>
      <c r="E17" s="502"/>
      <c r="F17" s="502"/>
      <c r="G17" s="487">
        <f>G15-G16</f>
        <v>87</v>
      </c>
      <c r="H17" s="488"/>
      <c r="I17" s="488"/>
      <c r="J17" s="489"/>
      <c r="M17" s="171" t="str">
        <f>IF(G17&lt;0,"« Reportées à la prochaine période d’établissement de rapport » ne peut pas avoir une valeur négative","")</f>
        <v/>
      </c>
    </row>
    <row r="19" spans="1:13" ht="15.75" x14ac:dyDescent="0.25">
      <c r="A19" s="344" t="s">
        <v>869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344"/>
    </row>
    <row r="21" spans="1:13" ht="15" x14ac:dyDescent="0.25">
      <c r="A21" s="94" t="s">
        <v>870</v>
      </c>
    </row>
    <row r="23" spans="1:13" x14ac:dyDescent="0.2">
      <c r="A23" s="595" t="s">
        <v>893</v>
      </c>
      <c r="B23" s="595"/>
      <c r="C23" s="596"/>
      <c r="D23" s="432" t="s">
        <v>868</v>
      </c>
      <c r="E23" s="433"/>
      <c r="F23" s="433"/>
      <c r="G23" s="433"/>
      <c r="H23" s="433"/>
      <c r="I23" s="433"/>
      <c r="J23" s="433"/>
      <c r="K23" s="433"/>
    </row>
    <row r="24" spans="1:13" ht="34.5" thickBot="1" x14ac:dyDescent="0.25">
      <c r="A24" s="597"/>
      <c r="B24" s="597"/>
      <c r="C24" s="598"/>
      <c r="D24" s="184" t="s">
        <v>871</v>
      </c>
      <c r="E24" s="185" t="s">
        <v>872</v>
      </c>
      <c r="F24" s="185" t="s">
        <v>873</v>
      </c>
      <c r="G24" s="185" t="s">
        <v>874</v>
      </c>
      <c r="H24" s="185" t="s">
        <v>875</v>
      </c>
      <c r="I24" s="185" t="s">
        <v>876</v>
      </c>
      <c r="J24" s="186" t="s">
        <v>877</v>
      </c>
      <c r="K24" s="105" t="s">
        <v>0</v>
      </c>
    </row>
    <row r="25" spans="1:13" ht="15" thickTop="1" x14ac:dyDescent="0.2">
      <c r="A25" s="579" t="s">
        <v>878</v>
      </c>
      <c r="B25" s="579"/>
      <c r="C25" s="580"/>
      <c r="D25" s="106">
        <v>91</v>
      </c>
      <c r="E25" s="107">
        <v>153</v>
      </c>
      <c r="F25" s="107">
        <v>27</v>
      </c>
      <c r="G25" s="107">
        <v>6</v>
      </c>
      <c r="H25" s="107">
        <v>2</v>
      </c>
      <c r="I25" s="107">
        <v>0</v>
      </c>
      <c r="J25" s="108">
        <v>1</v>
      </c>
      <c r="K25" s="154">
        <f>SUM(D25:J25)</f>
        <v>280</v>
      </c>
    </row>
    <row r="26" spans="1:13" x14ac:dyDescent="0.2">
      <c r="A26" s="583" t="s">
        <v>879</v>
      </c>
      <c r="B26" s="583"/>
      <c r="C26" s="584"/>
      <c r="D26" s="109">
        <v>38</v>
      </c>
      <c r="E26" s="110">
        <v>190</v>
      </c>
      <c r="F26" s="110">
        <v>98</v>
      </c>
      <c r="G26" s="110">
        <v>29</v>
      </c>
      <c r="H26" s="110">
        <v>13</v>
      </c>
      <c r="I26" s="110">
        <v>4</v>
      </c>
      <c r="J26" s="111">
        <v>2</v>
      </c>
      <c r="K26" s="112">
        <f>SUM(D26:J26)</f>
        <v>374</v>
      </c>
    </row>
    <row r="27" spans="1:13" x14ac:dyDescent="0.2">
      <c r="A27" s="583" t="s">
        <v>880</v>
      </c>
      <c r="B27" s="583"/>
      <c r="C27" s="584"/>
      <c r="D27" s="109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111">
        <v>0</v>
      </c>
      <c r="K27" s="112">
        <f t="shared" ref="K27:K30" si="0">SUM(D27:J27)</f>
        <v>0</v>
      </c>
    </row>
    <row r="28" spans="1:13" x14ac:dyDescent="0.2">
      <c r="A28" s="583" t="s">
        <v>881</v>
      </c>
      <c r="B28" s="583"/>
      <c r="C28" s="584"/>
      <c r="D28" s="109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1">
        <v>0</v>
      </c>
      <c r="K28" s="112">
        <f t="shared" si="0"/>
        <v>0</v>
      </c>
    </row>
    <row r="29" spans="1:13" ht="26.25" customHeight="1" x14ac:dyDescent="0.2">
      <c r="A29" s="583" t="s">
        <v>882</v>
      </c>
      <c r="B29" s="583"/>
      <c r="C29" s="584"/>
      <c r="D29" s="109">
        <v>28</v>
      </c>
      <c r="E29" s="110">
        <v>19</v>
      </c>
      <c r="F29" s="110">
        <v>5</v>
      </c>
      <c r="G29" s="110">
        <v>2</v>
      </c>
      <c r="H29" s="110">
        <v>0</v>
      </c>
      <c r="I29" s="110">
        <v>0</v>
      </c>
      <c r="J29" s="111">
        <v>0</v>
      </c>
      <c r="K29" s="112">
        <f t="shared" si="0"/>
        <v>54</v>
      </c>
    </row>
    <row r="30" spans="1:13" x14ac:dyDescent="0.2">
      <c r="A30" s="545" t="s">
        <v>884</v>
      </c>
      <c r="B30" s="630"/>
      <c r="C30" s="546"/>
      <c r="D30" s="109">
        <v>26</v>
      </c>
      <c r="E30" s="110">
        <v>11</v>
      </c>
      <c r="F30" s="110">
        <v>4</v>
      </c>
      <c r="G30" s="110">
        <v>2</v>
      </c>
      <c r="H30" s="110">
        <v>0</v>
      </c>
      <c r="I30" s="110">
        <v>0</v>
      </c>
      <c r="J30" s="111">
        <v>1</v>
      </c>
      <c r="K30" s="112">
        <f t="shared" si="0"/>
        <v>44</v>
      </c>
    </row>
    <row r="31" spans="1:13" ht="15" thickBot="1" x14ac:dyDescent="0.25">
      <c r="A31" s="581" t="s">
        <v>896</v>
      </c>
      <c r="B31" s="581"/>
      <c r="C31" s="582"/>
      <c r="D31" s="113">
        <v>2</v>
      </c>
      <c r="E31" s="114">
        <v>3</v>
      </c>
      <c r="F31" s="114">
        <v>0</v>
      </c>
      <c r="G31" s="114">
        <v>0</v>
      </c>
      <c r="H31" s="114">
        <v>0</v>
      </c>
      <c r="I31" s="114">
        <v>0</v>
      </c>
      <c r="J31" s="115">
        <v>0</v>
      </c>
      <c r="K31" s="116">
        <f>SUM(D31:J31)</f>
        <v>5</v>
      </c>
    </row>
    <row r="32" spans="1:13" ht="15" thickTop="1" x14ac:dyDescent="0.2">
      <c r="A32" s="346" t="s">
        <v>0</v>
      </c>
      <c r="B32" s="346"/>
      <c r="C32" s="591"/>
      <c r="D32" s="117">
        <f>SUM(D25:D31)</f>
        <v>185</v>
      </c>
      <c r="E32" s="118">
        <f>SUM(E25:E31)</f>
        <v>376</v>
      </c>
      <c r="F32" s="118">
        <f t="shared" ref="F32:I32" si="1">SUM(F25:F31)</f>
        <v>134</v>
      </c>
      <c r="G32" s="118">
        <f t="shared" si="1"/>
        <v>39</v>
      </c>
      <c r="H32" s="118">
        <f t="shared" si="1"/>
        <v>15</v>
      </c>
      <c r="I32" s="118">
        <f t="shared" si="1"/>
        <v>4</v>
      </c>
      <c r="J32" s="119">
        <f>SUM(J25:J31)</f>
        <v>4</v>
      </c>
      <c r="K32" s="117">
        <f>SUM(K25:K31)</f>
        <v>757</v>
      </c>
      <c r="M32" s="171" t="str">
        <f>IF(K32&lt;&gt;G16,"« Fermées pendant la période d’établissement de rapport » à 1.1 doit égaler le total des colonnes et des rangées à 2.1","")</f>
        <v/>
      </c>
    </row>
    <row r="35" spans="1:12" ht="30.75" customHeight="1" x14ac:dyDescent="0.2"/>
    <row r="42" spans="1:12" x14ac:dyDescent="0.2">
      <c r="A42" s="120" t="s">
        <v>1137</v>
      </c>
      <c r="B42" s="121"/>
      <c r="C42" s="121"/>
      <c r="D42" s="121"/>
      <c r="E42" s="631">
        <v>1</v>
      </c>
      <c r="F42" s="631"/>
      <c r="G42" s="631"/>
      <c r="H42" s="631"/>
      <c r="I42" s="121"/>
      <c r="J42" s="121"/>
      <c r="K42" s="121"/>
      <c r="L42" s="121"/>
    </row>
    <row r="43" spans="1:12" ht="15" x14ac:dyDescent="0.25">
      <c r="A43" s="94" t="s">
        <v>886</v>
      </c>
    </row>
    <row r="45" spans="1:12" ht="25.5" customHeight="1" thickBot="1" x14ac:dyDescent="0.25">
      <c r="A45" s="620" t="s">
        <v>885</v>
      </c>
      <c r="B45" s="622"/>
      <c r="C45" s="612" t="s">
        <v>863</v>
      </c>
      <c r="D45" s="614"/>
      <c r="E45" s="632" t="s">
        <v>885</v>
      </c>
      <c r="F45" s="602"/>
      <c r="G45" s="301" t="s">
        <v>863</v>
      </c>
      <c r="H45" s="612"/>
      <c r="I45" s="632" t="s">
        <v>885</v>
      </c>
      <c r="J45" s="602"/>
      <c r="K45" s="301" t="s">
        <v>863</v>
      </c>
      <c r="L45" s="301"/>
    </row>
    <row r="46" spans="1:12" ht="15" thickTop="1" x14ac:dyDescent="0.2">
      <c r="A46" s="680" t="s">
        <v>1</v>
      </c>
      <c r="B46" s="681"/>
      <c r="C46" s="367">
        <v>0</v>
      </c>
      <c r="D46" s="565"/>
      <c r="E46" s="679" t="s">
        <v>1102</v>
      </c>
      <c r="F46" s="600"/>
      <c r="G46" s="367">
        <v>0</v>
      </c>
      <c r="H46" s="566"/>
      <c r="I46" s="599" t="s">
        <v>1107</v>
      </c>
      <c r="J46" s="600"/>
      <c r="K46" s="367">
        <v>0</v>
      </c>
      <c r="L46" s="367"/>
    </row>
    <row r="47" spans="1:12" x14ac:dyDescent="0.2">
      <c r="A47" s="633" t="s">
        <v>1096</v>
      </c>
      <c r="B47" s="634"/>
      <c r="C47" s="411">
        <v>0</v>
      </c>
      <c r="D47" s="470"/>
      <c r="E47" s="678" t="s">
        <v>1103</v>
      </c>
      <c r="F47" s="601"/>
      <c r="G47" s="411">
        <v>0</v>
      </c>
      <c r="H47" s="585"/>
      <c r="I47" s="287" t="s">
        <v>1108</v>
      </c>
      <c r="J47" s="601"/>
      <c r="K47" s="411">
        <v>0</v>
      </c>
      <c r="L47" s="411"/>
    </row>
    <row r="48" spans="1:12" x14ac:dyDescent="0.2">
      <c r="A48" s="633" t="s">
        <v>1097</v>
      </c>
      <c r="B48" s="634"/>
      <c r="C48" s="411">
        <v>0</v>
      </c>
      <c r="D48" s="470"/>
      <c r="E48" s="678" t="s">
        <v>1104</v>
      </c>
      <c r="F48" s="601"/>
      <c r="G48" s="411">
        <v>0</v>
      </c>
      <c r="H48" s="585"/>
      <c r="I48" s="287" t="s">
        <v>1109</v>
      </c>
      <c r="J48" s="601"/>
      <c r="K48" s="411">
        <v>0</v>
      </c>
      <c r="L48" s="411"/>
    </row>
    <row r="49" spans="1:12" x14ac:dyDescent="0.2">
      <c r="A49" s="633" t="s">
        <v>1098</v>
      </c>
      <c r="B49" s="634"/>
      <c r="C49" s="411">
        <v>0</v>
      </c>
      <c r="D49" s="470"/>
      <c r="E49" s="678" t="s">
        <v>1105</v>
      </c>
      <c r="F49" s="601"/>
      <c r="G49" s="411">
        <v>2</v>
      </c>
      <c r="H49" s="585"/>
      <c r="I49" s="287" t="s">
        <v>1110</v>
      </c>
      <c r="J49" s="601"/>
      <c r="K49" s="411">
        <v>0</v>
      </c>
      <c r="L49" s="411"/>
    </row>
    <row r="50" spans="1:12" x14ac:dyDescent="0.2">
      <c r="A50" s="633" t="s">
        <v>1099</v>
      </c>
      <c r="B50" s="634"/>
      <c r="C50" s="411">
        <v>0</v>
      </c>
      <c r="D50" s="470"/>
      <c r="E50" s="678" t="s">
        <v>1106</v>
      </c>
      <c r="F50" s="601"/>
      <c r="G50" s="411">
        <v>0</v>
      </c>
      <c r="H50" s="585"/>
      <c r="I50" s="287" t="s">
        <v>2</v>
      </c>
      <c r="J50" s="601"/>
      <c r="K50" s="411">
        <v>0</v>
      </c>
      <c r="L50" s="411"/>
    </row>
    <row r="51" spans="1:12" x14ac:dyDescent="0.2">
      <c r="A51" s="633" t="s">
        <v>1100</v>
      </c>
      <c r="B51" s="634"/>
      <c r="C51" s="411">
        <v>0</v>
      </c>
      <c r="D51" s="470"/>
      <c r="E51" s="678" t="s">
        <v>3</v>
      </c>
      <c r="F51" s="601"/>
      <c r="G51" s="411">
        <v>0</v>
      </c>
      <c r="H51" s="585"/>
      <c r="I51" s="287" t="s">
        <v>4</v>
      </c>
      <c r="J51" s="601"/>
      <c r="K51" s="411">
        <v>388</v>
      </c>
      <c r="L51" s="411"/>
    </row>
    <row r="52" spans="1:12" x14ac:dyDescent="0.2">
      <c r="A52" s="633" t="s">
        <v>1101</v>
      </c>
      <c r="B52" s="634"/>
      <c r="C52" s="411">
        <v>0</v>
      </c>
      <c r="D52" s="470"/>
      <c r="E52" s="678" t="s">
        <v>5</v>
      </c>
      <c r="F52" s="601"/>
      <c r="G52" s="411">
        <v>0</v>
      </c>
      <c r="H52" s="585"/>
      <c r="I52" s="287" t="s">
        <v>6</v>
      </c>
      <c r="J52" s="601"/>
      <c r="K52" s="411">
        <v>7</v>
      </c>
      <c r="L52" s="411"/>
    </row>
    <row r="53" spans="1:12" x14ac:dyDescent="0.2">
      <c r="A53" s="633" t="s">
        <v>7</v>
      </c>
      <c r="B53" s="634"/>
      <c r="C53" s="411">
        <v>0</v>
      </c>
      <c r="D53" s="470"/>
      <c r="E53" s="678" t="s">
        <v>8</v>
      </c>
      <c r="F53" s="601"/>
      <c r="G53" s="411">
        <v>0</v>
      </c>
      <c r="H53" s="585"/>
      <c r="I53" s="287" t="s">
        <v>9</v>
      </c>
      <c r="J53" s="601"/>
      <c r="K53" s="411">
        <v>7</v>
      </c>
      <c r="L53" s="411"/>
    </row>
    <row r="54" spans="1:12" x14ac:dyDescent="0.2">
      <c r="A54" s="633" t="s">
        <v>10</v>
      </c>
      <c r="B54" s="634"/>
      <c r="C54" s="411">
        <v>4</v>
      </c>
      <c r="D54" s="470"/>
      <c r="E54" s="678" t="s">
        <v>11</v>
      </c>
      <c r="F54" s="601"/>
      <c r="G54" s="411">
        <v>0</v>
      </c>
      <c r="H54" s="585"/>
      <c r="I54" s="125"/>
      <c r="J54" s="125"/>
      <c r="K54" s="125"/>
      <c r="L54" s="125"/>
    </row>
    <row r="56" spans="1:12" ht="15" x14ac:dyDescent="0.2">
      <c r="A56" s="99" t="s">
        <v>12</v>
      </c>
    </row>
    <row r="58" spans="1:12" ht="25.5" customHeight="1" thickBot="1" x14ac:dyDescent="0.25">
      <c r="A58" s="620" t="s">
        <v>885</v>
      </c>
      <c r="B58" s="622"/>
      <c r="C58" s="612" t="s">
        <v>863</v>
      </c>
      <c r="D58" s="614"/>
      <c r="E58" s="632" t="s">
        <v>885</v>
      </c>
      <c r="F58" s="602"/>
      <c r="G58" s="301" t="s">
        <v>863</v>
      </c>
      <c r="H58" s="612"/>
      <c r="I58" s="632" t="s">
        <v>885</v>
      </c>
      <c r="J58" s="602"/>
      <c r="K58" s="301" t="s">
        <v>863</v>
      </c>
      <c r="L58" s="301"/>
    </row>
    <row r="59" spans="1:12" ht="15" thickTop="1" x14ac:dyDescent="0.2">
      <c r="A59" s="680" t="s">
        <v>1052</v>
      </c>
      <c r="B59" s="681"/>
      <c r="C59" s="367">
        <v>0</v>
      </c>
      <c r="D59" s="565"/>
      <c r="E59" s="682" t="s">
        <v>15</v>
      </c>
      <c r="F59" s="683"/>
      <c r="G59" s="684">
        <v>0</v>
      </c>
      <c r="H59" s="685"/>
      <c r="I59" s="288" t="s">
        <v>1114</v>
      </c>
      <c r="J59" s="289"/>
      <c r="K59" s="367">
        <v>0</v>
      </c>
      <c r="L59" s="367"/>
    </row>
    <row r="60" spans="1:12" x14ac:dyDescent="0.2">
      <c r="A60" s="633" t="s">
        <v>1053</v>
      </c>
      <c r="B60" s="634"/>
      <c r="C60" s="411">
        <v>0</v>
      </c>
      <c r="D60" s="470"/>
      <c r="E60" s="679" t="s">
        <v>1111</v>
      </c>
      <c r="F60" s="600"/>
      <c r="G60" s="367">
        <v>0</v>
      </c>
      <c r="H60" s="565"/>
      <c r="I60" s="286" t="s">
        <v>1115</v>
      </c>
      <c r="J60" s="287"/>
      <c r="K60" s="411">
        <v>0</v>
      </c>
      <c r="L60" s="411"/>
    </row>
    <row r="61" spans="1:12" x14ac:dyDescent="0.2">
      <c r="A61" s="633" t="s">
        <v>13</v>
      </c>
      <c r="B61" s="634"/>
      <c r="C61" s="411">
        <v>0</v>
      </c>
      <c r="D61" s="470"/>
      <c r="E61" s="286" t="s">
        <v>1112</v>
      </c>
      <c r="F61" s="287"/>
      <c r="G61" s="470">
        <v>0</v>
      </c>
      <c r="H61" s="578"/>
      <c r="I61" s="286" t="s">
        <v>1116</v>
      </c>
      <c r="J61" s="287"/>
      <c r="K61" s="411">
        <v>0</v>
      </c>
      <c r="L61" s="411"/>
    </row>
    <row r="62" spans="1:12" x14ac:dyDescent="0.2">
      <c r="A62" s="126"/>
      <c r="B62" s="126"/>
      <c r="C62" s="126"/>
      <c r="D62" s="126"/>
      <c r="E62" s="286" t="s">
        <v>1113</v>
      </c>
      <c r="F62" s="287"/>
      <c r="G62" s="470">
        <v>0</v>
      </c>
      <c r="H62" s="578"/>
      <c r="I62" s="286" t="s">
        <v>14</v>
      </c>
      <c r="J62" s="287"/>
      <c r="K62" s="411">
        <v>0</v>
      </c>
      <c r="L62" s="411"/>
    </row>
    <row r="64" spans="1:12" ht="15" x14ac:dyDescent="0.2">
      <c r="A64" s="99" t="s">
        <v>887</v>
      </c>
    </row>
    <row r="66" spans="1:13" ht="15" thickBot="1" x14ac:dyDescent="0.25">
      <c r="A66" s="620" t="s">
        <v>16</v>
      </c>
      <c r="B66" s="621"/>
      <c r="C66" s="622"/>
      <c r="D66" s="602" t="s">
        <v>888</v>
      </c>
      <c r="E66" s="602"/>
      <c r="F66" s="602"/>
      <c r="G66" s="602" t="s">
        <v>889</v>
      </c>
      <c r="H66" s="602"/>
      <c r="I66" s="602"/>
      <c r="J66" s="602" t="s">
        <v>890</v>
      </c>
      <c r="K66" s="602"/>
      <c r="L66" s="602"/>
    </row>
    <row r="67" spans="1:13" ht="15" thickTop="1" x14ac:dyDescent="0.2">
      <c r="A67" s="527" t="s">
        <v>878</v>
      </c>
      <c r="B67" s="528"/>
      <c r="C67" s="529"/>
      <c r="D67" s="367">
        <v>202</v>
      </c>
      <c r="E67" s="367"/>
      <c r="F67" s="367"/>
      <c r="G67" s="367">
        <v>82</v>
      </c>
      <c r="H67" s="367"/>
      <c r="I67" s="367"/>
      <c r="J67" s="367">
        <v>9</v>
      </c>
      <c r="K67" s="367"/>
      <c r="L67" s="367"/>
    </row>
    <row r="68" spans="1:13" ht="15" thickBot="1" x14ac:dyDescent="0.25">
      <c r="A68" s="575" t="s">
        <v>879</v>
      </c>
      <c r="B68" s="576"/>
      <c r="C68" s="686"/>
      <c r="D68" s="587">
        <v>127</v>
      </c>
      <c r="E68" s="587"/>
      <c r="F68" s="587"/>
      <c r="G68" s="587">
        <v>251</v>
      </c>
      <c r="H68" s="587"/>
      <c r="I68" s="587"/>
      <c r="J68" s="587">
        <v>3</v>
      </c>
      <c r="K68" s="587"/>
      <c r="L68" s="587"/>
    </row>
    <row r="69" spans="1:13" ht="15" thickTop="1" x14ac:dyDescent="0.2">
      <c r="A69" s="511" t="s">
        <v>0</v>
      </c>
      <c r="B69" s="511"/>
      <c r="C69" s="511"/>
      <c r="D69" s="237">
        <f>SUM(D67:F68)</f>
        <v>329</v>
      </c>
      <c r="E69" s="237"/>
      <c r="F69" s="237"/>
      <c r="G69" s="237">
        <f t="shared" ref="G69" si="2">SUM(G67:I68)</f>
        <v>333</v>
      </c>
      <c r="H69" s="237"/>
      <c r="I69" s="237"/>
      <c r="J69" s="237">
        <f t="shared" ref="J69" si="3">SUM(J67:L68)</f>
        <v>12</v>
      </c>
      <c r="K69" s="237"/>
      <c r="L69" s="237"/>
    </row>
    <row r="71" spans="1:13" ht="15" x14ac:dyDescent="0.25">
      <c r="A71" s="94" t="s">
        <v>891</v>
      </c>
    </row>
    <row r="72" spans="1:13" x14ac:dyDescent="0.2">
      <c r="A72" s="127"/>
    </row>
    <row r="73" spans="1:13" ht="15" x14ac:dyDescent="0.2">
      <c r="A73" s="99" t="s">
        <v>892</v>
      </c>
    </row>
    <row r="75" spans="1:13" ht="25.5" customHeight="1" thickBot="1" x14ac:dyDescent="0.25">
      <c r="A75" s="612" t="s">
        <v>893</v>
      </c>
      <c r="B75" s="613"/>
      <c r="C75" s="300"/>
      <c r="D75" s="393" t="s">
        <v>894</v>
      </c>
      <c r="E75" s="393"/>
      <c r="F75" s="393"/>
      <c r="G75" s="393" t="s">
        <v>895</v>
      </c>
      <c r="H75" s="393"/>
      <c r="I75" s="393"/>
      <c r="J75" s="687" t="s">
        <v>863</v>
      </c>
      <c r="K75" s="687"/>
      <c r="L75" s="687"/>
    </row>
    <row r="76" spans="1:13" ht="15" thickTop="1" x14ac:dyDescent="0.2">
      <c r="A76" s="527" t="s">
        <v>878</v>
      </c>
      <c r="B76" s="528"/>
      <c r="C76" s="529"/>
      <c r="D76" s="482">
        <v>20637</v>
      </c>
      <c r="E76" s="482"/>
      <c r="F76" s="482"/>
      <c r="G76" s="482">
        <v>19994</v>
      </c>
      <c r="H76" s="482"/>
      <c r="I76" s="482"/>
      <c r="J76" s="482">
        <v>280</v>
      </c>
      <c r="K76" s="482"/>
      <c r="L76" s="482"/>
      <c r="M76" s="171" t="str">
        <f>IF(J76&lt;&gt;K25,"Le total de la rangée « communication totale » à 2.1 doit égaler le nombre de demandes « communication totale » à 2.5.1","")</f>
        <v/>
      </c>
    </row>
    <row r="77" spans="1:13" x14ac:dyDescent="0.2">
      <c r="A77" s="530" t="s">
        <v>879</v>
      </c>
      <c r="B77" s="531"/>
      <c r="C77" s="532"/>
      <c r="D77" s="411">
        <v>174293</v>
      </c>
      <c r="E77" s="411"/>
      <c r="F77" s="411"/>
      <c r="G77" s="411">
        <v>168583</v>
      </c>
      <c r="H77" s="411"/>
      <c r="I77" s="411"/>
      <c r="J77" s="411">
        <v>374</v>
      </c>
      <c r="K77" s="411"/>
      <c r="L77" s="411"/>
      <c r="M77" s="171" t="str">
        <f>IF(J77&lt;&gt;K26,"Le total de la rangée «communication partielle » à 2.1 doit égaler le nombre de demandes « communication partielle » à 2.5.1","")</f>
        <v/>
      </c>
    </row>
    <row r="78" spans="1:13" x14ac:dyDescent="0.2">
      <c r="A78" s="530" t="s">
        <v>880</v>
      </c>
      <c r="B78" s="531"/>
      <c r="C78" s="532"/>
      <c r="D78" s="411">
        <v>0</v>
      </c>
      <c r="E78" s="411"/>
      <c r="F78" s="411"/>
      <c r="G78" s="569">
        <v>0</v>
      </c>
      <c r="H78" s="569"/>
      <c r="I78" s="569"/>
      <c r="J78" s="411">
        <v>0</v>
      </c>
      <c r="K78" s="411"/>
      <c r="L78" s="411"/>
      <c r="M78" s="171" t="str">
        <f>IF(J78&lt;&gt;K27,"Le total de la rangée « exception totale » à 2.1 doit égaler le nombre de demandes « exception totale » à 2.5.1","")</f>
        <v/>
      </c>
    </row>
    <row r="79" spans="1:13" x14ac:dyDescent="0.2">
      <c r="A79" s="530" t="s">
        <v>881</v>
      </c>
      <c r="B79" s="531"/>
      <c r="C79" s="532"/>
      <c r="D79" s="411">
        <v>0</v>
      </c>
      <c r="E79" s="411"/>
      <c r="F79" s="411"/>
      <c r="G79" s="569">
        <v>0</v>
      </c>
      <c r="H79" s="569"/>
      <c r="I79" s="569"/>
      <c r="J79" s="411">
        <v>0</v>
      </c>
      <c r="K79" s="411"/>
      <c r="L79" s="411"/>
      <c r="M79" s="171" t="str">
        <f>IF(J79&lt;&gt;K28,"Le total de la rangée « exclusion totale » à 2.1 doit égaler le nombre de demandes « exclusion totale » à 2.5.1","")</f>
        <v/>
      </c>
    </row>
    <row r="80" spans="1:13" x14ac:dyDescent="0.2">
      <c r="A80" s="530" t="s">
        <v>884</v>
      </c>
      <c r="B80" s="531"/>
      <c r="C80" s="532"/>
      <c r="D80" s="411">
        <v>11652</v>
      </c>
      <c r="E80" s="411"/>
      <c r="F80" s="411"/>
      <c r="G80" s="411">
        <v>10312</v>
      </c>
      <c r="H80" s="411"/>
      <c r="I80" s="411"/>
      <c r="J80" s="411">
        <v>44</v>
      </c>
      <c r="K80" s="411"/>
      <c r="L80" s="411"/>
      <c r="M80" s="171" t="str">
        <f>IF(J80&lt;&gt;K30,"Le total de la rangée « demande abandonnée » à 2.1 doit égaler le nombre de demandes « demande abandonnée » à 2.5.1","")</f>
        <v/>
      </c>
    </row>
    <row r="81" spans="1:13" ht="15" customHeight="1" thickBot="1" x14ac:dyDescent="0.25">
      <c r="A81" s="269" t="s">
        <v>896</v>
      </c>
      <c r="B81" s="270"/>
      <c r="C81" s="271"/>
      <c r="D81" s="629">
        <v>0</v>
      </c>
      <c r="E81" s="629"/>
      <c r="F81" s="629"/>
      <c r="G81" s="629">
        <v>0</v>
      </c>
      <c r="H81" s="629"/>
      <c r="I81" s="629"/>
      <c r="J81" s="688">
        <v>5</v>
      </c>
      <c r="K81" s="688"/>
      <c r="L81" s="688"/>
      <c r="M81" s="171" t="str">
        <f>IF(J81&lt;&gt;K31,"Le total de la rangée « ni confirmée ni infirmée » à 2.1 doit égaler le nombre de demandes « ni confirmée ni infirmée » à 2.5.1","")</f>
        <v/>
      </c>
    </row>
    <row r="82" spans="1:13" ht="15" thickTop="1" x14ac:dyDescent="0.2">
      <c r="A82" s="628" t="s">
        <v>0</v>
      </c>
      <c r="B82" s="628"/>
      <c r="C82" s="628"/>
      <c r="D82" s="627">
        <f>SUM(D76:F81)</f>
        <v>206582</v>
      </c>
      <c r="E82" s="627"/>
      <c r="F82" s="627"/>
      <c r="G82" s="627">
        <f t="shared" ref="G82" si="4">SUM(G76:I81)</f>
        <v>198889</v>
      </c>
      <c r="H82" s="627"/>
      <c r="I82" s="627"/>
      <c r="J82" s="627">
        <f t="shared" ref="J82" si="5">SUM(J76:L81)</f>
        <v>703</v>
      </c>
      <c r="K82" s="627"/>
      <c r="L82" s="627"/>
    </row>
    <row r="83" spans="1:13" x14ac:dyDescent="0.2">
      <c r="A83" s="128"/>
      <c r="B83" s="128"/>
      <c r="C83" s="128"/>
      <c r="D83" s="129"/>
      <c r="E83" s="129"/>
      <c r="F83" s="129"/>
      <c r="G83" s="129"/>
      <c r="H83" s="129"/>
      <c r="I83" s="129"/>
      <c r="J83" s="129"/>
      <c r="K83" s="129"/>
      <c r="L83" s="129"/>
    </row>
    <row r="84" spans="1:13" x14ac:dyDescent="0.2">
      <c r="A84" s="128"/>
      <c r="B84" s="128"/>
      <c r="C84" s="128"/>
      <c r="D84" s="129"/>
      <c r="E84" s="129"/>
      <c r="F84" s="129"/>
      <c r="G84" s="129"/>
      <c r="H84" s="129"/>
      <c r="I84" s="129"/>
      <c r="J84" s="129"/>
      <c r="K84" s="129"/>
      <c r="L84" s="129"/>
    </row>
    <row r="85" spans="1:13" x14ac:dyDescent="0.2">
      <c r="A85" s="128"/>
      <c r="B85" s="128"/>
      <c r="C85" s="128"/>
      <c r="D85" s="129"/>
      <c r="E85" s="129"/>
      <c r="F85" s="129"/>
      <c r="G85" s="129"/>
      <c r="H85" s="129"/>
      <c r="I85" s="129"/>
      <c r="J85" s="129"/>
      <c r="K85" s="129"/>
      <c r="L85" s="129"/>
    </row>
    <row r="86" spans="1:13" x14ac:dyDescent="0.2">
      <c r="A86" s="128"/>
      <c r="B86" s="128"/>
      <c r="C86" s="128"/>
      <c r="D86" s="129"/>
      <c r="E86" s="129"/>
      <c r="F86" s="129"/>
      <c r="G86" s="129"/>
      <c r="H86" s="129"/>
      <c r="I86" s="129"/>
      <c r="J86" s="129"/>
      <c r="K86" s="129"/>
      <c r="L86" s="129"/>
    </row>
    <row r="87" spans="1:13" x14ac:dyDescent="0.2">
      <c r="A87" s="128"/>
      <c r="B87" s="128"/>
      <c r="C87" s="128"/>
      <c r="D87" s="129"/>
      <c r="E87" s="129"/>
      <c r="F87" s="129"/>
      <c r="G87" s="129"/>
      <c r="H87" s="129"/>
      <c r="I87" s="129"/>
      <c r="J87" s="129"/>
      <c r="K87" s="129"/>
      <c r="L87" s="129"/>
    </row>
    <row r="88" spans="1:13" x14ac:dyDescent="0.2">
      <c r="A88" s="128"/>
      <c r="B88" s="128"/>
      <c r="C88" s="128"/>
      <c r="D88" s="129"/>
      <c r="E88" s="129"/>
      <c r="F88" s="129"/>
      <c r="G88" s="129"/>
      <c r="H88" s="129"/>
      <c r="I88" s="129"/>
      <c r="J88" s="129"/>
      <c r="K88" s="129"/>
      <c r="L88" s="129"/>
    </row>
    <row r="89" spans="1:13" x14ac:dyDescent="0.2">
      <c r="A89" s="128"/>
      <c r="B89" s="128"/>
      <c r="C89" s="128"/>
      <c r="D89" s="129"/>
      <c r="E89" s="129"/>
      <c r="F89" s="129"/>
      <c r="G89" s="129"/>
      <c r="H89" s="129"/>
      <c r="I89" s="129"/>
      <c r="J89" s="129"/>
      <c r="K89" s="129"/>
      <c r="L89" s="129"/>
    </row>
    <row r="90" spans="1:13" x14ac:dyDescent="0.2">
      <c r="A90" s="467">
        <v>2</v>
      </c>
      <c r="B90" s="467"/>
      <c r="C90" s="467"/>
      <c r="D90" s="467"/>
      <c r="E90" s="467"/>
      <c r="F90" s="467"/>
      <c r="G90" s="467"/>
      <c r="H90" s="467"/>
      <c r="I90" s="467"/>
      <c r="J90" s="467"/>
      <c r="K90" s="467"/>
      <c r="L90" s="467"/>
    </row>
    <row r="91" spans="1:13" ht="15" x14ac:dyDescent="0.2">
      <c r="A91" s="99" t="s">
        <v>897</v>
      </c>
    </row>
    <row r="93" spans="1:13" ht="26.25" customHeight="1" x14ac:dyDescent="0.2">
      <c r="A93" s="623" t="s">
        <v>16</v>
      </c>
      <c r="B93" s="624"/>
      <c r="C93" s="656" t="s">
        <v>898</v>
      </c>
      <c r="D93" s="657"/>
      <c r="E93" s="666" t="s">
        <v>899</v>
      </c>
      <c r="F93" s="667"/>
      <c r="G93" s="664" t="s">
        <v>900</v>
      </c>
      <c r="H93" s="665"/>
      <c r="I93" s="666" t="s">
        <v>901</v>
      </c>
      <c r="J93" s="667"/>
      <c r="K93" s="664" t="s">
        <v>902</v>
      </c>
      <c r="L93" s="668"/>
    </row>
    <row r="94" spans="1:13" ht="31.5" customHeight="1" thickBot="1" x14ac:dyDescent="0.25">
      <c r="A94" s="625"/>
      <c r="B94" s="626"/>
      <c r="C94" s="130" t="s">
        <v>863</v>
      </c>
      <c r="D94" s="131" t="s">
        <v>903</v>
      </c>
      <c r="E94" s="130" t="s">
        <v>863</v>
      </c>
      <c r="F94" s="132" t="s">
        <v>903</v>
      </c>
      <c r="G94" s="130" t="s">
        <v>863</v>
      </c>
      <c r="H94" s="131" t="s">
        <v>903</v>
      </c>
      <c r="I94" s="130" t="s">
        <v>863</v>
      </c>
      <c r="J94" s="132" t="s">
        <v>903</v>
      </c>
      <c r="K94" s="130" t="s">
        <v>863</v>
      </c>
      <c r="L94" s="133" t="s">
        <v>903</v>
      </c>
    </row>
    <row r="95" spans="1:13" ht="26.25" customHeight="1" thickTop="1" x14ac:dyDescent="0.2">
      <c r="A95" s="618" t="s">
        <v>878</v>
      </c>
      <c r="B95" s="619"/>
      <c r="C95" s="134">
        <v>243</v>
      </c>
      <c r="D95" s="135">
        <v>2847</v>
      </c>
      <c r="E95" s="136">
        <v>24</v>
      </c>
      <c r="F95" s="122">
        <v>6070</v>
      </c>
      <c r="G95" s="134">
        <v>10</v>
      </c>
      <c r="H95" s="135">
        <v>6451</v>
      </c>
      <c r="I95" s="136">
        <v>3</v>
      </c>
      <c r="J95" s="122">
        <v>4626</v>
      </c>
      <c r="K95" s="134">
        <v>0</v>
      </c>
      <c r="L95" s="137">
        <v>0</v>
      </c>
      <c r="M95" s="175" t="str">
        <f>IF(SUM($C$95,$E$95,$G$95,$I$95,$K$95)&lt;&gt;$J$76,"La somme du nombre de demandes « communication totale » à 2.5.2 doit égaler le nombre de demandes « communication totale » à 2.5.1","")</f>
        <v/>
      </c>
    </row>
    <row r="96" spans="1:13" ht="26.25" customHeight="1" x14ac:dyDescent="0.2">
      <c r="A96" s="616" t="s">
        <v>879</v>
      </c>
      <c r="B96" s="617"/>
      <c r="C96" s="138">
        <v>168</v>
      </c>
      <c r="D96" s="124">
        <v>5493</v>
      </c>
      <c r="E96" s="139">
        <v>95</v>
      </c>
      <c r="F96" s="123">
        <v>22601</v>
      </c>
      <c r="G96" s="138">
        <v>64</v>
      </c>
      <c r="H96" s="124">
        <v>45762</v>
      </c>
      <c r="I96" s="139">
        <v>46</v>
      </c>
      <c r="J96" s="123">
        <v>76079</v>
      </c>
      <c r="K96" s="138">
        <v>1</v>
      </c>
      <c r="L96" s="140">
        <v>18648</v>
      </c>
      <c r="M96" s="175" t="str">
        <f>IF(SUM($C$96,$E$96,$G$96,$I$96,$K$96)&lt;&gt;$J$77,"La somme du nombre de demandes « communication partielle » à 2.5.2 doit égaler le nombre de demandes « communication partielle » à 2.5.1","")</f>
        <v/>
      </c>
    </row>
    <row r="97" spans="1:13" ht="26.25" customHeight="1" x14ac:dyDescent="0.2">
      <c r="A97" s="616" t="s">
        <v>880</v>
      </c>
      <c r="B97" s="617"/>
      <c r="C97" s="138">
        <v>0</v>
      </c>
      <c r="D97" s="141">
        <v>0</v>
      </c>
      <c r="E97" s="139">
        <v>0</v>
      </c>
      <c r="F97" s="142">
        <v>0</v>
      </c>
      <c r="G97" s="138">
        <v>0</v>
      </c>
      <c r="H97" s="141">
        <v>0</v>
      </c>
      <c r="I97" s="139">
        <v>0</v>
      </c>
      <c r="J97" s="142">
        <v>0</v>
      </c>
      <c r="K97" s="138">
        <v>0</v>
      </c>
      <c r="L97" s="143">
        <v>0</v>
      </c>
      <c r="M97" s="175" t="str">
        <f>IF(SUM($C$97,$E$97,$G$97,$I$97,$K$97)&lt;&gt;$J$78,"La somme du nombre de demandes « exception totale » à 2.5.2 doit égaler le nombre de demandes « exception totale » à 2.5.1","")</f>
        <v/>
      </c>
    </row>
    <row r="98" spans="1:13" ht="26.25" customHeight="1" x14ac:dyDescent="0.2">
      <c r="A98" s="616" t="s">
        <v>881</v>
      </c>
      <c r="B98" s="617"/>
      <c r="C98" s="138">
        <v>0</v>
      </c>
      <c r="D98" s="141">
        <v>0</v>
      </c>
      <c r="E98" s="139">
        <v>0</v>
      </c>
      <c r="F98" s="142">
        <v>0</v>
      </c>
      <c r="G98" s="138">
        <v>0</v>
      </c>
      <c r="H98" s="141">
        <v>0</v>
      </c>
      <c r="I98" s="139">
        <v>0</v>
      </c>
      <c r="J98" s="142">
        <v>0</v>
      </c>
      <c r="K98" s="138">
        <v>0</v>
      </c>
      <c r="L98" s="143">
        <v>0</v>
      </c>
      <c r="M98" s="175" t="str">
        <f>IF(SUM($C$98,$E$98,$G$98,$I$98,$K$98)&lt;&gt;$J$79,"La somme du nombre de demandes «exclusion totale » à 2.5.2 doit égaler le nombre de demandes « exclusion total » à 2.5.1","")</f>
        <v/>
      </c>
    </row>
    <row r="99" spans="1:13" ht="26.25" customHeight="1" x14ac:dyDescent="0.2">
      <c r="A99" s="616" t="s">
        <v>884</v>
      </c>
      <c r="B99" s="617"/>
      <c r="C99" s="138">
        <v>39</v>
      </c>
      <c r="D99" s="123">
        <v>28</v>
      </c>
      <c r="E99" s="138">
        <v>2</v>
      </c>
      <c r="F99" s="123">
        <v>710</v>
      </c>
      <c r="G99" s="138">
        <v>1</v>
      </c>
      <c r="H99" s="123">
        <v>0</v>
      </c>
      <c r="I99" s="138">
        <v>1</v>
      </c>
      <c r="J99" s="123">
        <v>1630</v>
      </c>
      <c r="K99" s="138">
        <v>1</v>
      </c>
      <c r="L99" s="140">
        <v>7944</v>
      </c>
      <c r="M99" s="175" t="str">
        <f>IF(SUM(K99,I99,G99,E99,C99)&lt;&gt;J80,"La somme du nombre de demandes « demande abandonnée » à  2.5.2 doit égaler le nombre de demandes « demande abandonnée » à 2.5.1","")</f>
        <v/>
      </c>
    </row>
    <row r="100" spans="1:13" ht="26.25" customHeight="1" thickBot="1" x14ac:dyDescent="0.25">
      <c r="A100" s="556" t="s">
        <v>896</v>
      </c>
      <c r="B100" s="557"/>
      <c r="C100" s="144">
        <v>5</v>
      </c>
      <c r="D100" s="145">
        <v>0</v>
      </c>
      <c r="E100" s="144">
        <v>0</v>
      </c>
      <c r="F100" s="145">
        <v>0</v>
      </c>
      <c r="G100" s="144">
        <v>0</v>
      </c>
      <c r="H100" s="145">
        <v>0</v>
      </c>
      <c r="I100" s="144">
        <v>0</v>
      </c>
      <c r="J100" s="145">
        <v>0</v>
      </c>
      <c r="K100" s="144">
        <v>0</v>
      </c>
      <c r="L100" s="146">
        <v>0</v>
      </c>
      <c r="M100" s="175" t="str">
        <f>IF(SUM(K100,I100,G100,E100,C100)&lt;&gt;J81,"La somme du nombre de demandes « ni confirmée ni infirmée » à 2.5.2 doit égaler le nombre de demandes « ni confirmée ni infirmée » à 2.5.1","")</f>
        <v/>
      </c>
    </row>
    <row r="101" spans="1:13" ht="15" thickTop="1" x14ac:dyDescent="0.2">
      <c r="A101" s="511" t="s">
        <v>0</v>
      </c>
      <c r="B101" s="544"/>
      <c r="C101" s="147">
        <f t="shared" ref="C101:L101" si="6">SUM(C95:C100)</f>
        <v>455</v>
      </c>
      <c r="D101" s="148">
        <f t="shared" si="6"/>
        <v>8368</v>
      </c>
      <c r="E101" s="147">
        <f t="shared" si="6"/>
        <v>121</v>
      </c>
      <c r="F101" s="148">
        <f t="shared" si="6"/>
        <v>29381</v>
      </c>
      <c r="G101" s="147">
        <f t="shared" si="6"/>
        <v>75</v>
      </c>
      <c r="H101" s="148">
        <f t="shared" si="6"/>
        <v>52213</v>
      </c>
      <c r="I101" s="147">
        <f t="shared" si="6"/>
        <v>50</v>
      </c>
      <c r="J101" s="148">
        <f t="shared" si="6"/>
        <v>82335</v>
      </c>
      <c r="K101" s="147">
        <f t="shared" si="6"/>
        <v>2</v>
      </c>
      <c r="L101" s="149">
        <f t="shared" si="6"/>
        <v>26592</v>
      </c>
      <c r="M101" s="175" t="str">
        <f>IF(SUM($D$95,$F$95,$H$95,$J$95,$L$95)&lt;&gt;$G$76,"La somme des pages communiquées de la rangée « communication totale » à 2.5.2 doit égaler le nombre de pages « communication totale » à 2.5.1","")</f>
        <v/>
      </c>
    </row>
    <row r="102" spans="1:13" x14ac:dyDescent="0.2">
      <c r="A102" s="150"/>
      <c r="B102" s="150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75" t="str">
        <f>IF(SUM(D96,F96,H96,J96,L96)&lt;&gt;G77,"La somme des pages communiquées de la rangée « communication partielle »  à 2.5.2 doit égaler le nombre de pages « communication partielle » à 2.5.1","")</f>
        <v/>
      </c>
    </row>
    <row r="103" spans="1:13" ht="15" x14ac:dyDescent="0.2">
      <c r="A103" s="99" t="s">
        <v>904</v>
      </c>
      <c r="M103" s="176" t="str">
        <f>IF(SUM(D99,F99,H99,J99,L99)&lt;&gt;G80,"La somme des pages communiquées de la rangée « demande abandonnée » à 2.5.2 doit égaler le nombre de pages communiquées pour « demande abandonnée » à 2.5.1","")</f>
        <v/>
      </c>
    </row>
    <row r="105" spans="1:13" ht="25.5" customHeight="1" thickBot="1" x14ac:dyDescent="0.25">
      <c r="A105" s="574" t="s">
        <v>16</v>
      </c>
      <c r="B105" s="638"/>
      <c r="C105" s="572" t="s">
        <v>905</v>
      </c>
      <c r="D105" s="573"/>
      <c r="E105" s="571" t="s">
        <v>906</v>
      </c>
      <c r="F105" s="571"/>
      <c r="G105" s="571" t="s">
        <v>907</v>
      </c>
      <c r="H105" s="571"/>
      <c r="I105" s="571" t="s">
        <v>890</v>
      </c>
      <c r="J105" s="574"/>
      <c r="K105" s="570" t="s">
        <v>0</v>
      </c>
      <c r="L105" s="571"/>
    </row>
    <row r="106" spans="1:13" ht="26.25" customHeight="1" thickTop="1" x14ac:dyDescent="0.2">
      <c r="A106" s="618" t="s">
        <v>878</v>
      </c>
      <c r="B106" s="619"/>
      <c r="C106" s="366">
        <v>11</v>
      </c>
      <c r="D106" s="367"/>
      <c r="E106" s="367">
        <v>12</v>
      </c>
      <c r="F106" s="367"/>
      <c r="G106" s="367">
        <v>0</v>
      </c>
      <c r="H106" s="367"/>
      <c r="I106" s="367">
        <v>0</v>
      </c>
      <c r="J106" s="565"/>
      <c r="K106" s="236">
        <f>SUM(C106:J106)</f>
        <v>23</v>
      </c>
      <c r="L106" s="237"/>
    </row>
    <row r="107" spans="1:13" ht="26.25" customHeight="1" x14ac:dyDescent="0.2">
      <c r="A107" s="616" t="s">
        <v>879</v>
      </c>
      <c r="B107" s="617"/>
      <c r="C107" s="567">
        <v>85</v>
      </c>
      <c r="D107" s="411"/>
      <c r="E107" s="411">
        <v>6</v>
      </c>
      <c r="F107" s="411"/>
      <c r="G107" s="411">
        <v>0</v>
      </c>
      <c r="H107" s="411"/>
      <c r="I107" s="411">
        <v>0</v>
      </c>
      <c r="J107" s="470"/>
      <c r="K107" s="568">
        <f>SUM(C107:J107)</f>
        <v>91</v>
      </c>
      <c r="L107" s="569"/>
    </row>
    <row r="108" spans="1:13" ht="26.25" customHeight="1" x14ac:dyDescent="0.2">
      <c r="A108" s="616" t="s">
        <v>880</v>
      </c>
      <c r="B108" s="617"/>
      <c r="C108" s="567">
        <v>0</v>
      </c>
      <c r="D108" s="411"/>
      <c r="E108" s="411">
        <v>0</v>
      </c>
      <c r="F108" s="411"/>
      <c r="G108" s="411">
        <v>0</v>
      </c>
      <c r="H108" s="411"/>
      <c r="I108" s="411">
        <v>0</v>
      </c>
      <c r="J108" s="470"/>
      <c r="K108" s="568">
        <f t="shared" ref="K108:K110" si="7">SUM(C108:J108)</f>
        <v>0</v>
      </c>
      <c r="L108" s="569"/>
    </row>
    <row r="109" spans="1:13" ht="26.25" customHeight="1" x14ac:dyDescent="0.2">
      <c r="A109" s="616" t="s">
        <v>881</v>
      </c>
      <c r="B109" s="617"/>
      <c r="C109" s="525">
        <v>2</v>
      </c>
      <c r="D109" s="472"/>
      <c r="E109" s="470">
        <v>5</v>
      </c>
      <c r="F109" s="472"/>
      <c r="G109" s="470">
        <v>0</v>
      </c>
      <c r="H109" s="472"/>
      <c r="I109" s="470">
        <v>0</v>
      </c>
      <c r="J109" s="578"/>
      <c r="K109" s="568">
        <f t="shared" si="7"/>
        <v>7</v>
      </c>
      <c r="L109" s="569"/>
    </row>
    <row r="110" spans="1:13" ht="26.25" customHeight="1" x14ac:dyDescent="0.2">
      <c r="A110" s="616" t="s">
        <v>884</v>
      </c>
      <c r="B110" s="617"/>
      <c r="C110" s="567">
        <v>0</v>
      </c>
      <c r="D110" s="411"/>
      <c r="E110" s="411">
        <v>0</v>
      </c>
      <c r="F110" s="411"/>
      <c r="G110" s="411">
        <v>0</v>
      </c>
      <c r="H110" s="411"/>
      <c r="I110" s="411">
        <v>0</v>
      </c>
      <c r="J110" s="470"/>
      <c r="K110" s="568">
        <f t="shared" si="7"/>
        <v>0</v>
      </c>
      <c r="L110" s="569"/>
    </row>
    <row r="111" spans="1:13" ht="26.25" customHeight="1" thickBot="1" x14ac:dyDescent="0.25">
      <c r="A111" s="556" t="s">
        <v>896</v>
      </c>
      <c r="B111" s="557"/>
      <c r="C111" s="586">
        <v>0</v>
      </c>
      <c r="D111" s="587"/>
      <c r="E111" s="587">
        <v>1</v>
      </c>
      <c r="F111" s="587"/>
      <c r="G111" s="587">
        <v>0</v>
      </c>
      <c r="H111" s="587"/>
      <c r="I111" s="587">
        <v>0</v>
      </c>
      <c r="J111" s="588"/>
      <c r="K111" s="589">
        <f>SUM(C111:J111)</f>
        <v>1</v>
      </c>
      <c r="L111" s="590"/>
    </row>
    <row r="112" spans="1:13" ht="15" thickTop="1" x14ac:dyDescent="0.2">
      <c r="A112" s="550" t="s">
        <v>0</v>
      </c>
      <c r="B112" s="555"/>
      <c r="C112" s="236">
        <f>SUM(C106:D111)</f>
        <v>98</v>
      </c>
      <c r="D112" s="237"/>
      <c r="E112" s="237">
        <f>SUM(E106:F111)</f>
        <v>24</v>
      </c>
      <c r="F112" s="237"/>
      <c r="G112" s="237">
        <f>SUM(G106:H111)</f>
        <v>0</v>
      </c>
      <c r="H112" s="237"/>
      <c r="I112" s="237">
        <f>SUM(I106:J111)</f>
        <v>0</v>
      </c>
      <c r="J112" s="383"/>
      <c r="K112" s="236">
        <f>SUM(K106:L111)</f>
        <v>122</v>
      </c>
      <c r="L112" s="237"/>
    </row>
    <row r="114" spans="1:12" ht="15" x14ac:dyDescent="0.2">
      <c r="A114" s="99" t="s">
        <v>908</v>
      </c>
    </row>
    <row r="115" spans="1:12" x14ac:dyDescent="0.2">
      <c r="A115" s="153"/>
    </row>
    <row r="116" spans="1:12" ht="15" x14ac:dyDescent="0.2">
      <c r="A116" s="99" t="s">
        <v>909</v>
      </c>
    </row>
    <row r="118" spans="1:12" ht="14.25" customHeight="1" x14ac:dyDescent="0.2">
      <c r="A118" s="559" t="s">
        <v>911</v>
      </c>
      <c r="B118" s="560"/>
      <c r="C118" s="560"/>
      <c r="D118" s="561"/>
      <c r="E118" s="558" t="s">
        <v>910</v>
      </c>
      <c r="F118" s="391"/>
      <c r="G118" s="391"/>
      <c r="H118" s="391"/>
      <c r="I118" s="391"/>
      <c r="J118" s="391"/>
      <c r="K118" s="391"/>
      <c r="L118" s="391"/>
    </row>
    <row r="119" spans="1:12" ht="25.5" customHeight="1" thickBot="1" x14ac:dyDescent="0.25">
      <c r="A119" s="562"/>
      <c r="B119" s="563"/>
      <c r="C119" s="563"/>
      <c r="D119" s="564"/>
      <c r="E119" s="300" t="s">
        <v>912</v>
      </c>
      <c r="F119" s="301"/>
      <c r="G119" s="301" t="s">
        <v>913</v>
      </c>
      <c r="H119" s="301"/>
      <c r="I119" s="301" t="s">
        <v>914</v>
      </c>
      <c r="J119" s="301"/>
      <c r="K119" s="301" t="s">
        <v>890</v>
      </c>
      <c r="L119" s="301"/>
    </row>
    <row r="120" spans="1:12" ht="15" thickTop="1" x14ac:dyDescent="0.2">
      <c r="A120" s="237">
        <f>SUM(E120:L120)</f>
        <v>128</v>
      </c>
      <c r="B120" s="237"/>
      <c r="C120" s="237"/>
      <c r="D120" s="689"/>
      <c r="E120" s="690">
        <v>66</v>
      </c>
      <c r="F120" s="367"/>
      <c r="G120" s="367">
        <v>5</v>
      </c>
      <c r="H120" s="367"/>
      <c r="I120" s="367">
        <v>8</v>
      </c>
      <c r="J120" s="367"/>
      <c r="K120" s="367">
        <v>49</v>
      </c>
      <c r="L120" s="367"/>
    </row>
    <row r="121" spans="1:12" x14ac:dyDescent="0.2">
      <c r="A121" s="151"/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</row>
    <row r="122" spans="1:12" x14ac:dyDescent="0.2">
      <c r="A122" s="151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</row>
    <row r="123" spans="1:12" x14ac:dyDescent="0.2">
      <c r="A123" s="151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</row>
    <row r="124" spans="1:12" ht="15" customHeight="1" x14ac:dyDescent="0.2">
      <c r="A124" s="151"/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</row>
    <row r="125" spans="1:12" x14ac:dyDescent="0.2">
      <c r="A125" s="151"/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</row>
    <row r="126" spans="1:12" x14ac:dyDescent="0.2">
      <c r="A126" s="151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</row>
    <row r="128" spans="1:12" x14ac:dyDescent="0.2">
      <c r="A128" s="467">
        <v>3</v>
      </c>
      <c r="B128" s="467"/>
      <c r="C128" s="467"/>
      <c r="D128" s="467"/>
      <c r="E128" s="467"/>
      <c r="F128" s="467"/>
      <c r="G128" s="467"/>
      <c r="H128" s="467"/>
      <c r="I128" s="467"/>
      <c r="J128" s="467"/>
      <c r="K128" s="467"/>
      <c r="L128" s="467"/>
    </row>
    <row r="129" spans="1:13" ht="15" x14ac:dyDescent="0.2">
      <c r="A129" s="99" t="s">
        <v>915</v>
      </c>
    </row>
    <row r="131" spans="1:13" ht="39.75" customHeight="1" thickBot="1" x14ac:dyDescent="0.25">
      <c r="A131" s="612" t="s">
        <v>916</v>
      </c>
      <c r="B131" s="613"/>
      <c r="C131" s="614"/>
      <c r="D131" s="635" t="s">
        <v>917</v>
      </c>
      <c r="E131" s="301"/>
      <c r="F131" s="301"/>
      <c r="G131" s="301" t="s">
        <v>918</v>
      </c>
      <c r="H131" s="301"/>
      <c r="I131" s="612"/>
      <c r="J131" s="635" t="s">
        <v>0</v>
      </c>
      <c r="K131" s="301"/>
      <c r="L131" s="301"/>
    </row>
    <row r="132" spans="1:13" ht="15" thickTop="1" x14ac:dyDescent="0.2">
      <c r="A132" s="527" t="s">
        <v>919</v>
      </c>
      <c r="B132" s="528"/>
      <c r="C132" s="615"/>
      <c r="D132" s="366">
        <v>43</v>
      </c>
      <c r="E132" s="367"/>
      <c r="F132" s="367"/>
      <c r="G132" s="367">
        <v>2</v>
      </c>
      <c r="H132" s="367"/>
      <c r="I132" s="565"/>
      <c r="J132" s="236">
        <f>SUM(D132:I132)</f>
        <v>45</v>
      </c>
      <c r="K132" s="237"/>
      <c r="L132" s="237"/>
    </row>
    <row r="133" spans="1:13" x14ac:dyDescent="0.2">
      <c r="A133" s="530" t="s">
        <v>872</v>
      </c>
      <c r="B133" s="531"/>
      <c r="C133" s="547"/>
      <c r="D133" s="567">
        <v>22</v>
      </c>
      <c r="E133" s="411"/>
      <c r="F133" s="411"/>
      <c r="G133" s="411">
        <v>5</v>
      </c>
      <c r="H133" s="411"/>
      <c r="I133" s="470"/>
      <c r="J133" s="568">
        <f>SUM(D133:I133)</f>
        <v>27</v>
      </c>
      <c r="K133" s="569"/>
      <c r="L133" s="569"/>
    </row>
    <row r="134" spans="1:13" x14ac:dyDescent="0.2">
      <c r="A134" s="530" t="s">
        <v>873</v>
      </c>
      <c r="B134" s="531"/>
      <c r="C134" s="547"/>
      <c r="D134" s="567">
        <v>20</v>
      </c>
      <c r="E134" s="411"/>
      <c r="F134" s="411"/>
      <c r="G134" s="411">
        <v>1</v>
      </c>
      <c r="H134" s="411"/>
      <c r="I134" s="470"/>
      <c r="J134" s="568">
        <f t="shared" ref="J134:J137" si="8">SUM(D134:I134)</f>
        <v>21</v>
      </c>
      <c r="K134" s="569"/>
      <c r="L134" s="569"/>
    </row>
    <row r="135" spans="1:13" x14ac:dyDescent="0.2">
      <c r="A135" s="530" t="s">
        <v>874</v>
      </c>
      <c r="B135" s="531"/>
      <c r="C135" s="547"/>
      <c r="D135" s="567">
        <v>18</v>
      </c>
      <c r="E135" s="411"/>
      <c r="F135" s="411"/>
      <c r="G135" s="411">
        <v>4</v>
      </c>
      <c r="H135" s="411"/>
      <c r="I135" s="470"/>
      <c r="J135" s="568">
        <f t="shared" si="8"/>
        <v>22</v>
      </c>
      <c r="K135" s="569"/>
      <c r="L135" s="569"/>
    </row>
    <row r="136" spans="1:13" x14ac:dyDescent="0.2">
      <c r="A136" s="530" t="s">
        <v>920</v>
      </c>
      <c r="B136" s="531"/>
      <c r="C136" s="547"/>
      <c r="D136" s="567">
        <v>6</v>
      </c>
      <c r="E136" s="411"/>
      <c r="F136" s="411"/>
      <c r="G136" s="411">
        <v>3</v>
      </c>
      <c r="H136" s="411"/>
      <c r="I136" s="470"/>
      <c r="J136" s="568">
        <f t="shared" si="8"/>
        <v>9</v>
      </c>
      <c r="K136" s="569"/>
      <c r="L136" s="569"/>
    </row>
    <row r="137" spans="1:13" x14ac:dyDescent="0.2">
      <c r="A137" s="530" t="s">
        <v>876</v>
      </c>
      <c r="B137" s="531"/>
      <c r="C137" s="547"/>
      <c r="D137" s="567">
        <v>0</v>
      </c>
      <c r="E137" s="411"/>
      <c r="F137" s="411"/>
      <c r="G137" s="411">
        <v>0</v>
      </c>
      <c r="H137" s="411"/>
      <c r="I137" s="470"/>
      <c r="J137" s="568">
        <f t="shared" si="8"/>
        <v>0</v>
      </c>
      <c r="K137" s="569"/>
      <c r="L137" s="569"/>
    </row>
    <row r="138" spans="1:13" ht="15" thickBot="1" x14ac:dyDescent="0.25">
      <c r="A138" s="575" t="s">
        <v>877</v>
      </c>
      <c r="B138" s="576"/>
      <c r="C138" s="577"/>
      <c r="D138" s="586">
        <v>3</v>
      </c>
      <c r="E138" s="587"/>
      <c r="F138" s="587"/>
      <c r="G138" s="587">
        <v>1</v>
      </c>
      <c r="H138" s="587"/>
      <c r="I138" s="588"/>
      <c r="J138" s="589">
        <f>SUM(D138:I138)</f>
        <v>4</v>
      </c>
      <c r="K138" s="590"/>
      <c r="L138" s="590"/>
    </row>
    <row r="139" spans="1:13" ht="15" thickTop="1" x14ac:dyDescent="0.2">
      <c r="A139" s="511" t="s">
        <v>0</v>
      </c>
      <c r="B139" s="511"/>
      <c r="C139" s="544"/>
      <c r="D139" s="236">
        <f>SUM(D132:F138)</f>
        <v>112</v>
      </c>
      <c r="E139" s="237"/>
      <c r="F139" s="237"/>
      <c r="G139" s="237">
        <f>SUM(G132:I138)</f>
        <v>16</v>
      </c>
      <c r="H139" s="237"/>
      <c r="I139" s="383"/>
      <c r="J139" s="236">
        <f>SUM(D139:I139)</f>
        <v>128</v>
      </c>
      <c r="K139" s="237"/>
      <c r="L139" s="237"/>
      <c r="M139" s="171" t="str">
        <f>IF(J139&lt;&gt;A120,"« Motifs du non respect du délai statutaire » « Nombres de demandes fermées après le délai statutaire » à 2.6.1 doit égaler le total des colonnes et des rangées à 2.6.2.", "")</f>
        <v/>
      </c>
    </row>
    <row r="141" spans="1:13" ht="15" x14ac:dyDescent="0.2">
      <c r="A141" s="99" t="s">
        <v>921</v>
      </c>
    </row>
    <row r="143" spans="1:13" ht="26.25" customHeight="1" thickBot="1" x14ac:dyDescent="0.25">
      <c r="A143" s="692" t="s">
        <v>922</v>
      </c>
      <c r="B143" s="693"/>
      <c r="C143" s="694"/>
      <c r="D143" s="691" t="s">
        <v>923</v>
      </c>
      <c r="E143" s="345"/>
      <c r="F143" s="345"/>
      <c r="G143" s="345" t="s">
        <v>924</v>
      </c>
      <c r="H143" s="345"/>
      <c r="I143" s="540"/>
      <c r="J143" s="691" t="s">
        <v>0</v>
      </c>
      <c r="K143" s="345"/>
      <c r="L143" s="345"/>
    </row>
    <row r="144" spans="1:13" ht="15" thickTop="1" x14ac:dyDescent="0.2">
      <c r="A144" s="527" t="s">
        <v>925</v>
      </c>
      <c r="B144" s="528"/>
      <c r="C144" s="615"/>
      <c r="D144" s="366">
        <v>3</v>
      </c>
      <c r="E144" s="367"/>
      <c r="F144" s="367"/>
      <c r="G144" s="367">
        <v>0</v>
      </c>
      <c r="H144" s="367"/>
      <c r="I144" s="565"/>
      <c r="J144" s="236">
        <f>SUM(D144:I144)</f>
        <v>3</v>
      </c>
      <c r="K144" s="237"/>
      <c r="L144" s="237"/>
    </row>
    <row r="145" spans="1:12" ht="15" thickBot="1" x14ac:dyDescent="0.25">
      <c r="A145" s="575" t="s">
        <v>926</v>
      </c>
      <c r="B145" s="576"/>
      <c r="C145" s="577"/>
      <c r="D145" s="586">
        <v>2</v>
      </c>
      <c r="E145" s="587"/>
      <c r="F145" s="587"/>
      <c r="G145" s="587">
        <v>0</v>
      </c>
      <c r="H145" s="587"/>
      <c r="I145" s="588"/>
      <c r="J145" s="589">
        <f>SUM(D145:I145)</f>
        <v>2</v>
      </c>
      <c r="K145" s="590"/>
      <c r="L145" s="590"/>
    </row>
    <row r="146" spans="1:12" ht="15" thickTop="1" x14ac:dyDescent="0.2">
      <c r="A146" s="511" t="s">
        <v>0</v>
      </c>
      <c r="B146" s="511"/>
      <c r="C146" s="544"/>
      <c r="D146" s="236">
        <f>SUM(D144:F145)</f>
        <v>5</v>
      </c>
      <c r="E146" s="237"/>
      <c r="F146" s="237"/>
      <c r="G146" s="237">
        <f>SUM(G144:I145)</f>
        <v>0</v>
      </c>
      <c r="H146" s="237"/>
      <c r="I146" s="383"/>
      <c r="J146" s="236">
        <f>SUM(D146:I146)</f>
        <v>5</v>
      </c>
      <c r="K146" s="237"/>
      <c r="L146" s="237"/>
    </row>
    <row r="148" spans="1:12" ht="15.75" x14ac:dyDescent="0.25">
      <c r="A148" s="224" t="s">
        <v>927</v>
      </c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</row>
    <row r="150" spans="1:12" ht="15" customHeight="1" thickBot="1" x14ac:dyDescent="0.25">
      <c r="A150" s="612" t="s">
        <v>928</v>
      </c>
      <c r="B150" s="613"/>
      <c r="C150" s="300"/>
      <c r="D150" s="301" t="s">
        <v>929</v>
      </c>
      <c r="E150" s="301"/>
      <c r="F150" s="612"/>
      <c r="G150" s="635" t="s">
        <v>930</v>
      </c>
      <c r="H150" s="301"/>
      <c r="I150" s="636"/>
      <c r="J150" s="300" t="s">
        <v>0</v>
      </c>
      <c r="K150" s="301"/>
      <c r="L150" s="301"/>
    </row>
    <row r="151" spans="1:12" ht="15" thickTop="1" x14ac:dyDescent="0.2">
      <c r="A151" s="367">
        <v>5</v>
      </c>
      <c r="B151" s="367"/>
      <c r="C151" s="367"/>
      <c r="D151" s="367">
        <v>2</v>
      </c>
      <c r="E151" s="367"/>
      <c r="F151" s="565"/>
      <c r="G151" s="366">
        <v>2</v>
      </c>
      <c r="H151" s="367"/>
      <c r="I151" s="566"/>
      <c r="J151" s="384">
        <f>SUM(A151:I151)</f>
        <v>9</v>
      </c>
      <c r="K151" s="237"/>
      <c r="L151" s="237"/>
    </row>
    <row r="153" spans="1:12" ht="32.25" customHeight="1" x14ac:dyDescent="0.25">
      <c r="A153" s="539" t="s">
        <v>931</v>
      </c>
      <c r="B153" s="539"/>
      <c r="C153" s="539"/>
      <c r="D153" s="539"/>
      <c r="E153" s="539"/>
      <c r="F153" s="539"/>
      <c r="G153" s="539"/>
      <c r="H153" s="539"/>
      <c r="I153" s="539"/>
      <c r="J153" s="539"/>
      <c r="K153" s="539"/>
      <c r="L153" s="539"/>
    </row>
    <row r="155" spans="1:12" ht="15.75" customHeight="1" thickBot="1" x14ac:dyDescent="0.25">
      <c r="A155" s="699" t="s">
        <v>932</v>
      </c>
      <c r="B155" s="700"/>
      <c r="C155" s="700"/>
      <c r="D155" s="700"/>
      <c r="E155" s="700"/>
      <c r="F155" s="700"/>
      <c r="G155" s="701"/>
      <c r="H155" s="702" t="s">
        <v>933</v>
      </c>
      <c r="I155" s="703"/>
    </row>
    <row r="156" spans="1:12" ht="15.75" customHeight="1" thickTop="1" x14ac:dyDescent="0.2">
      <c r="A156" s="707" t="s">
        <v>934</v>
      </c>
      <c r="B156" s="708"/>
      <c r="C156" s="708"/>
      <c r="D156" s="708"/>
      <c r="E156" s="708"/>
      <c r="F156" s="708"/>
      <c r="G156" s="709"/>
      <c r="H156" s="490">
        <v>0</v>
      </c>
      <c r="I156" s="492"/>
    </row>
    <row r="157" spans="1:12" ht="15.75" customHeight="1" thickBot="1" x14ac:dyDescent="0.25">
      <c r="A157" s="704" t="s">
        <v>935</v>
      </c>
      <c r="B157" s="705"/>
      <c r="C157" s="705"/>
      <c r="D157" s="705"/>
      <c r="E157" s="705"/>
      <c r="F157" s="705"/>
      <c r="G157" s="706"/>
      <c r="H157" s="474">
        <v>1</v>
      </c>
      <c r="I157" s="476"/>
    </row>
    <row r="158" spans="1:12" ht="15" thickTop="1" x14ac:dyDescent="0.2">
      <c r="A158" s="506" t="s">
        <v>0</v>
      </c>
      <c r="B158" s="507"/>
      <c r="C158" s="507"/>
      <c r="D158" s="507"/>
      <c r="E158" s="507"/>
      <c r="F158" s="507"/>
      <c r="G158" s="508"/>
      <c r="H158" s="509">
        <f>SUM(H156:I157)</f>
        <v>1</v>
      </c>
      <c r="I158" s="510"/>
    </row>
    <row r="160" spans="1:12" ht="15.75" x14ac:dyDescent="0.25">
      <c r="A160" s="224" t="s">
        <v>936</v>
      </c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</row>
    <row r="162" spans="1:12" ht="15" x14ac:dyDescent="0.2">
      <c r="A162" s="155" t="s">
        <v>937</v>
      </c>
    </row>
    <row r="164" spans="1:12" ht="25.5" customHeight="1" x14ac:dyDescent="0.2">
      <c r="A164" s="394" t="s">
        <v>938</v>
      </c>
      <c r="B164" s="695"/>
      <c r="C164" s="695"/>
      <c r="D164" s="658"/>
      <c r="E164" s="674" t="s">
        <v>939</v>
      </c>
      <c r="F164" s="391"/>
      <c r="G164" s="391" t="s">
        <v>941</v>
      </c>
      <c r="H164" s="697"/>
      <c r="I164" s="697"/>
      <c r="J164" s="697"/>
      <c r="K164" s="391" t="s">
        <v>942</v>
      </c>
      <c r="L164" s="391"/>
    </row>
    <row r="165" spans="1:12" ht="15" thickBot="1" x14ac:dyDescent="0.25">
      <c r="A165" s="659"/>
      <c r="B165" s="696"/>
      <c r="C165" s="696"/>
      <c r="D165" s="660"/>
      <c r="E165" s="635"/>
      <c r="F165" s="301"/>
      <c r="G165" s="602" t="s">
        <v>940</v>
      </c>
      <c r="H165" s="602"/>
      <c r="I165" s="602" t="s">
        <v>890</v>
      </c>
      <c r="J165" s="602"/>
      <c r="K165" s="301"/>
      <c r="L165" s="301"/>
    </row>
    <row r="166" spans="1:12" ht="15" thickTop="1" x14ac:dyDescent="0.2">
      <c r="A166" s="346" t="s">
        <v>878</v>
      </c>
      <c r="B166" s="346"/>
      <c r="C166" s="346"/>
      <c r="D166" s="543"/>
      <c r="E166" s="366">
        <v>0</v>
      </c>
      <c r="F166" s="367"/>
      <c r="G166" s="367">
        <v>0</v>
      </c>
      <c r="H166" s="367"/>
      <c r="I166" s="367">
        <v>9</v>
      </c>
      <c r="J166" s="367"/>
      <c r="K166" s="367">
        <v>0</v>
      </c>
      <c r="L166" s="367"/>
    </row>
    <row r="167" spans="1:12" x14ac:dyDescent="0.2">
      <c r="A167" s="332" t="s">
        <v>879</v>
      </c>
      <c r="B167" s="332"/>
      <c r="C167" s="332"/>
      <c r="D167" s="530"/>
      <c r="E167" s="567">
        <v>3</v>
      </c>
      <c r="F167" s="411"/>
      <c r="G167" s="411">
        <v>0</v>
      </c>
      <c r="H167" s="411"/>
      <c r="I167" s="411">
        <v>70</v>
      </c>
      <c r="J167" s="411"/>
      <c r="K167" s="411">
        <v>0</v>
      </c>
      <c r="L167" s="411"/>
    </row>
    <row r="168" spans="1:12" x14ac:dyDescent="0.2">
      <c r="A168" s="332" t="s">
        <v>880</v>
      </c>
      <c r="B168" s="332"/>
      <c r="C168" s="332" t="s">
        <v>880</v>
      </c>
      <c r="D168" s="530"/>
      <c r="E168" s="567">
        <v>0</v>
      </c>
      <c r="F168" s="411"/>
      <c r="G168" s="411">
        <v>0</v>
      </c>
      <c r="H168" s="411"/>
      <c r="I168" s="411">
        <v>0</v>
      </c>
      <c r="J168" s="411"/>
      <c r="K168" s="411">
        <v>0</v>
      </c>
      <c r="L168" s="411"/>
    </row>
    <row r="169" spans="1:12" x14ac:dyDescent="0.2">
      <c r="A169" s="332" t="s">
        <v>881</v>
      </c>
      <c r="B169" s="332"/>
      <c r="C169" s="332" t="s">
        <v>945</v>
      </c>
      <c r="D169" s="530"/>
      <c r="E169" s="567">
        <v>0</v>
      </c>
      <c r="F169" s="411"/>
      <c r="G169" s="411">
        <v>0</v>
      </c>
      <c r="H169" s="411"/>
      <c r="I169" s="411">
        <v>0</v>
      </c>
      <c r="J169" s="411"/>
      <c r="K169" s="411">
        <v>0</v>
      </c>
      <c r="L169" s="411"/>
    </row>
    <row r="170" spans="1:12" x14ac:dyDescent="0.2">
      <c r="A170" s="332" t="s">
        <v>882</v>
      </c>
      <c r="B170" s="332"/>
      <c r="C170" s="332"/>
      <c r="D170" s="530"/>
      <c r="E170" s="567">
        <v>0</v>
      </c>
      <c r="F170" s="411"/>
      <c r="G170" s="411">
        <v>0</v>
      </c>
      <c r="H170" s="411"/>
      <c r="I170" s="411">
        <v>0</v>
      </c>
      <c r="J170" s="411"/>
      <c r="K170" s="411">
        <v>0</v>
      </c>
      <c r="L170" s="411"/>
    </row>
    <row r="171" spans="1:12" ht="15" thickBot="1" x14ac:dyDescent="0.25">
      <c r="A171" s="698" t="s">
        <v>884</v>
      </c>
      <c r="B171" s="698"/>
      <c r="C171" s="698"/>
      <c r="D171" s="575"/>
      <c r="E171" s="586">
        <v>1</v>
      </c>
      <c r="F171" s="587"/>
      <c r="G171" s="587">
        <v>0</v>
      </c>
      <c r="H171" s="587"/>
      <c r="I171" s="587">
        <v>1</v>
      </c>
      <c r="J171" s="587"/>
      <c r="K171" s="587">
        <v>0</v>
      </c>
      <c r="L171" s="587"/>
    </row>
    <row r="172" spans="1:12" ht="15" thickTop="1" x14ac:dyDescent="0.2">
      <c r="A172" s="511" t="s">
        <v>0</v>
      </c>
      <c r="B172" s="511"/>
      <c r="C172" s="511"/>
      <c r="D172" s="544"/>
      <c r="E172" s="236">
        <f>SUM(E166:F171)</f>
        <v>4</v>
      </c>
      <c r="F172" s="237"/>
      <c r="G172" s="237">
        <f>SUM(G166:H171)</f>
        <v>0</v>
      </c>
      <c r="H172" s="237"/>
      <c r="I172" s="237">
        <f t="shared" ref="I172" si="9">SUM(I166:J171)</f>
        <v>80</v>
      </c>
      <c r="J172" s="237"/>
      <c r="K172" s="237">
        <f t="shared" ref="K172" si="10">SUM(K166:L171)</f>
        <v>0</v>
      </c>
      <c r="L172" s="237"/>
    </row>
    <row r="174" spans="1:12" ht="15" customHeight="1" x14ac:dyDescent="0.2">
      <c r="A174" s="467">
        <v>4</v>
      </c>
      <c r="B174" s="467"/>
      <c r="C174" s="467"/>
      <c r="D174" s="467"/>
      <c r="E174" s="467"/>
      <c r="F174" s="467"/>
      <c r="G174" s="467"/>
      <c r="H174" s="467"/>
      <c r="I174" s="467"/>
      <c r="J174" s="467"/>
      <c r="K174" s="467"/>
      <c r="L174" s="467"/>
    </row>
    <row r="175" spans="1:12" ht="15" x14ac:dyDescent="0.2">
      <c r="A175" s="155" t="s">
        <v>944</v>
      </c>
    </row>
    <row r="177" spans="1:13" ht="25.5" customHeight="1" x14ac:dyDescent="0.2">
      <c r="A177" s="394" t="s">
        <v>943</v>
      </c>
      <c r="B177" s="695"/>
      <c r="C177" s="695"/>
      <c r="D177" s="658"/>
      <c r="E177" s="674" t="s">
        <v>939</v>
      </c>
      <c r="F177" s="391"/>
      <c r="G177" s="391" t="s">
        <v>941</v>
      </c>
      <c r="H177" s="697"/>
      <c r="I177" s="697"/>
      <c r="J177" s="697"/>
      <c r="K177" s="391" t="s">
        <v>942</v>
      </c>
      <c r="L177" s="391"/>
    </row>
    <row r="178" spans="1:13" ht="15" thickBot="1" x14ac:dyDescent="0.25">
      <c r="A178" s="659"/>
      <c r="B178" s="696"/>
      <c r="C178" s="696"/>
      <c r="D178" s="660"/>
      <c r="E178" s="635"/>
      <c r="F178" s="301"/>
      <c r="G178" s="602" t="s">
        <v>940</v>
      </c>
      <c r="H178" s="602"/>
      <c r="I178" s="602" t="s">
        <v>890</v>
      </c>
      <c r="J178" s="602"/>
      <c r="K178" s="301"/>
      <c r="L178" s="301"/>
      <c r="M178" s="171" t="str">
        <f>IF(E181&lt;&gt;E172,"Le total de la colonne « entrave au fonctionnement » à 5.2 doit égaler le total  de la colonne « entrave au fonctionnement » à  5.1","")</f>
        <v/>
      </c>
    </row>
    <row r="179" spans="1:13" ht="15" thickTop="1" x14ac:dyDescent="0.2">
      <c r="A179" s="346" t="s">
        <v>919</v>
      </c>
      <c r="B179" s="346"/>
      <c r="C179" s="346"/>
      <c r="D179" s="543"/>
      <c r="E179" s="366">
        <v>0</v>
      </c>
      <c r="F179" s="367"/>
      <c r="G179" s="367">
        <v>0</v>
      </c>
      <c r="H179" s="367"/>
      <c r="I179" s="367">
        <v>0</v>
      </c>
      <c r="J179" s="367"/>
      <c r="K179" s="367">
        <v>0</v>
      </c>
      <c r="L179" s="367"/>
      <c r="M179" s="171" t="str">
        <f>IF(G181&lt;&gt;G172,"Le total de la colonne « article 70 » à 5.2 doit égaler le total de la colonne « article 70 » à 5.1","")</f>
        <v/>
      </c>
    </row>
    <row r="180" spans="1:13" ht="15" thickBot="1" x14ac:dyDescent="0.25">
      <c r="A180" s="669" t="s">
        <v>872</v>
      </c>
      <c r="B180" s="669"/>
      <c r="C180" s="669"/>
      <c r="D180" s="670"/>
      <c r="E180" s="553">
        <v>4</v>
      </c>
      <c r="F180" s="554"/>
      <c r="G180" s="554">
        <v>0</v>
      </c>
      <c r="H180" s="554"/>
      <c r="I180" s="554">
        <v>80</v>
      </c>
      <c r="J180" s="554"/>
      <c r="K180" s="554">
        <v>0</v>
      </c>
      <c r="L180" s="554"/>
      <c r="M180" s="171" t="str">
        <f>IF(I181&lt;&gt;I172,"Le total de la colonne « autres » à 5.2 doit égaler le total de la colonne « autres » à 5.1","")</f>
        <v/>
      </c>
    </row>
    <row r="181" spans="1:13" ht="15" thickTop="1" x14ac:dyDescent="0.2">
      <c r="A181" s="549" t="s">
        <v>0</v>
      </c>
      <c r="B181" s="549"/>
      <c r="C181" s="549"/>
      <c r="D181" s="550"/>
      <c r="E181" s="551">
        <f>SUM(E179:F180)</f>
        <v>4</v>
      </c>
      <c r="F181" s="552"/>
      <c r="G181" s="405">
        <f>SUM(G179:H180)</f>
        <v>0</v>
      </c>
      <c r="H181" s="469"/>
      <c r="I181" s="405">
        <f t="shared" ref="I181" si="11">SUM(I179:J180)</f>
        <v>80</v>
      </c>
      <c r="J181" s="469"/>
      <c r="K181" s="405">
        <f t="shared" ref="K181" si="12">SUM(K179:L180)</f>
        <v>0</v>
      </c>
      <c r="L181" s="469"/>
      <c r="M181" s="171" t="str">
        <f>IF(K181&lt;&gt;K172,"Le total de la colonne « traduction ou conversion » à 5.2 doit égaler le total de la colonne « traduction ou conversion » à 5.1","")</f>
        <v/>
      </c>
    </row>
    <row r="182" spans="1:13" x14ac:dyDescent="0.2">
      <c r="A182" s="150"/>
      <c r="B182" s="150"/>
      <c r="C182" s="150"/>
      <c r="D182" s="150"/>
      <c r="E182" s="151"/>
      <c r="F182" s="151"/>
      <c r="G182" s="151"/>
      <c r="H182" s="151"/>
      <c r="I182" s="151"/>
      <c r="J182" s="151"/>
      <c r="K182" s="151"/>
      <c r="L182" s="151"/>
    </row>
    <row r="183" spans="1:13" ht="33" customHeight="1" x14ac:dyDescent="0.25">
      <c r="A183" s="539" t="s">
        <v>1132</v>
      </c>
      <c r="B183" s="539"/>
      <c r="C183" s="539"/>
      <c r="D183" s="539"/>
      <c r="E183" s="539"/>
      <c r="F183" s="539"/>
      <c r="G183" s="539"/>
      <c r="H183" s="539"/>
      <c r="I183" s="539"/>
      <c r="J183" s="539"/>
      <c r="K183" s="539"/>
      <c r="L183" s="539"/>
    </row>
    <row r="185" spans="1:13" ht="27.75" customHeight="1" x14ac:dyDescent="0.2">
      <c r="A185" s="671" t="s">
        <v>1133</v>
      </c>
      <c r="B185" s="671"/>
      <c r="C185" s="671"/>
      <c r="D185" s="671"/>
      <c r="E185" s="671"/>
      <c r="F185" s="671"/>
      <c r="G185" s="671"/>
      <c r="H185" s="671"/>
      <c r="I185" s="671"/>
      <c r="J185" s="671"/>
      <c r="K185" s="671"/>
      <c r="L185" s="671"/>
    </row>
    <row r="187" spans="1:13" ht="51" customHeight="1" thickBot="1" x14ac:dyDescent="0.25">
      <c r="A187" s="574" t="s">
        <v>17</v>
      </c>
      <c r="B187" s="637"/>
      <c r="C187" s="637"/>
      <c r="D187" s="638"/>
      <c r="E187" s="570" t="s">
        <v>946</v>
      </c>
      <c r="F187" s="571"/>
      <c r="G187" s="571" t="s">
        <v>947</v>
      </c>
      <c r="H187" s="639"/>
      <c r="I187" s="570" t="s">
        <v>948</v>
      </c>
      <c r="J187" s="571"/>
      <c r="K187" s="571" t="s">
        <v>947</v>
      </c>
      <c r="L187" s="571"/>
    </row>
    <row r="188" spans="1:13" ht="26.25" customHeight="1" thickTop="1" x14ac:dyDescent="0.2">
      <c r="A188" s="640" t="s">
        <v>864</v>
      </c>
      <c r="B188" s="641"/>
      <c r="C188" s="641"/>
      <c r="D188" s="642"/>
      <c r="E188" s="652">
        <v>0</v>
      </c>
      <c r="F188" s="480"/>
      <c r="G188" s="367">
        <v>0</v>
      </c>
      <c r="H188" s="566"/>
      <c r="I188" s="366">
        <v>0</v>
      </c>
      <c r="J188" s="367"/>
      <c r="K188" s="367">
        <v>0</v>
      </c>
      <c r="L188" s="367"/>
    </row>
    <row r="189" spans="1:13" ht="41.25" customHeight="1" thickBot="1" x14ac:dyDescent="0.25">
      <c r="A189" s="675" t="s">
        <v>865</v>
      </c>
      <c r="B189" s="676"/>
      <c r="C189" s="676"/>
      <c r="D189" s="677"/>
      <c r="E189" s="661">
        <v>0</v>
      </c>
      <c r="F189" s="662"/>
      <c r="G189" s="554">
        <v>0</v>
      </c>
      <c r="H189" s="663"/>
      <c r="I189" s="553">
        <v>0</v>
      </c>
      <c r="J189" s="554"/>
      <c r="K189" s="554">
        <v>0</v>
      </c>
      <c r="L189" s="554"/>
    </row>
    <row r="190" spans="1:13" ht="15.75" thickTop="1" thickBot="1" x14ac:dyDescent="0.25">
      <c r="A190" s="643" t="s">
        <v>0</v>
      </c>
      <c r="B190" s="644"/>
      <c r="C190" s="644"/>
      <c r="D190" s="645"/>
      <c r="E190" s="653">
        <f>SUM(E188:F189)</f>
        <v>0</v>
      </c>
      <c r="F190" s="654"/>
      <c r="G190" s="651">
        <f>SUM(G188:H189)</f>
        <v>0</v>
      </c>
      <c r="H190" s="655"/>
      <c r="I190" s="653">
        <f>SUM(I188:J189)</f>
        <v>0</v>
      </c>
      <c r="J190" s="654"/>
      <c r="K190" s="651">
        <f>SUM(K188:L189)</f>
        <v>0</v>
      </c>
      <c r="L190" s="651"/>
    </row>
    <row r="191" spans="1:13" ht="26.25" customHeight="1" thickTop="1" x14ac:dyDescent="0.2">
      <c r="A191" s="640" t="s">
        <v>866</v>
      </c>
      <c r="B191" s="641"/>
      <c r="C191" s="641"/>
      <c r="D191" s="642"/>
      <c r="E191" s="652">
        <v>0</v>
      </c>
      <c r="F191" s="480"/>
      <c r="G191" s="367">
        <v>0</v>
      </c>
      <c r="H191" s="566"/>
      <c r="I191" s="366">
        <v>0</v>
      </c>
      <c r="J191" s="367"/>
      <c r="K191" s="367">
        <v>0</v>
      </c>
      <c r="L191" s="367"/>
    </row>
    <row r="192" spans="1:13" ht="26.25" customHeight="1" x14ac:dyDescent="0.2">
      <c r="A192" s="545" t="s">
        <v>867</v>
      </c>
      <c r="B192" s="630"/>
      <c r="C192" s="630"/>
      <c r="D192" s="546"/>
      <c r="E192" s="648">
        <f>E190-E191</f>
        <v>0</v>
      </c>
      <c r="F192" s="649"/>
      <c r="G192" s="569">
        <f>G190-G191</f>
        <v>0</v>
      </c>
      <c r="H192" s="650"/>
      <c r="I192" s="568">
        <f>I190-I191</f>
        <v>0</v>
      </c>
      <c r="J192" s="569"/>
      <c r="K192" s="646">
        <f>K190-K191</f>
        <v>0</v>
      </c>
      <c r="L192" s="647"/>
    </row>
    <row r="194" spans="1:13" ht="28.5" customHeight="1" x14ac:dyDescent="0.2">
      <c r="A194" s="671" t="s">
        <v>949</v>
      </c>
      <c r="B194" s="671"/>
      <c r="C194" s="671"/>
      <c r="D194" s="671"/>
      <c r="E194" s="671"/>
      <c r="F194" s="671"/>
      <c r="G194" s="671"/>
      <c r="H194" s="671"/>
      <c r="I194" s="671"/>
      <c r="J194" s="671"/>
      <c r="K194" s="671"/>
      <c r="L194" s="671"/>
    </row>
    <row r="196" spans="1:13" ht="25.5" customHeight="1" x14ac:dyDescent="0.2">
      <c r="A196" s="623" t="s">
        <v>1122</v>
      </c>
      <c r="B196" s="672"/>
      <c r="C196" s="672"/>
      <c r="D196" s="624"/>
      <c r="E196" s="674" t="s">
        <v>950</v>
      </c>
      <c r="F196" s="391"/>
      <c r="G196" s="391"/>
      <c r="H196" s="391"/>
      <c r="I196" s="391"/>
      <c r="J196" s="391"/>
      <c r="K196" s="391"/>
      <c r="L196" s="391"/>
    </row>
    <row r="197" spans="1:13" ht="34.5" thickBot="1" x14ac:dyDescent="0.25">
      <c r="A197" s="625"/>
      <c r="B197" s="673"/>
      <c r="C197" s="673"/>
      <c r="D197" s="626"/>
      <c r="E197" s="187" t="s">
        <v>919</v>
      </c>
      <c r="F197" s="188" t="s">
        <v>872</v>
      </c>
      <c r="G197" s="188" t="s">
        <v>873</v>
      </c>
      <c r="H197" s="188" t="s">
        <v>874</v>
      </c>
      <c r="I197" s="188" t="s">
        <v>920</v>
      </c>
      <c r="J197" s="188" t="s">
        <v>876</v>
      </c>
      <c r="K197" s="189" t="s">
        <v>877</v>
      </c>
      <c r="L197" s="103" t="s">
        <v>0</v>
      </c>
    </row>
    <row r="198" spans="1:13" ht="15" thickTop="1" x14ac:dyDescent="0.2">
      <c r="A198" s="527" t="s">
        <v>878</v>
      </c>
      <c r="B198" s="528"/>
      <c r="C198" s="528"/>
      <c r="D198" s="615"/>
      <c r="E198" s="134">
        <v>0</v>
      </c>
      <c r="F198" s="137">
        <v>0</v>
      </c>
      <c r="G198" s="137">
        <v>0</v>
      </c>
      <c r="H198" s="137">
        <v>0</v>
      </c>
      <c r="I198" s="137">
        <v>0</v>
      </c>
      <c r="J198" s="137">
        <v>0</v>
      </c>
      <c r="K198" s="96">
        <v>0</v>
      </c>
      <c r="L198" s="147">
        <f>SUM(E198:K198)</f>
        <v>0</v>
      </c>
    </row>
    <row r="199" spans="1:13" x14ac:dyDescent="0.2">
      <c r="A199" s="530" t="s">
        <v>879</v>
      </c>
      <c r="B199" s="531"/>
      <c r="C199" s="531"/>
      <c r="D199" s="547"/>
      <c r="E199" s="138">
        <v>0</v>
      </c>
      <c r="F199" s="140">
        <v>0</v>
      </c>
      <c r="G199" s="140">
        <v>0</v>
      </c>
      <c r="H199" s="140">
        <v>0</v>
      </c>
      <c r="I199" s="140">
        <v>0</v>
      </c>
      <c r="J199" s="140">
        <v>0</v>
      </c>
      <c r="K199" s="97">
        <v>0</v>
      </c>
      <c r="L199" s="156">
        <f>SUM(E199:K199)</f>
        <v>0</v>
      </c>
    </row>
    <row r="200" spans="1:13" x14ac:dyDescent="0.2">
      <c r="A200" s="332" t="s">
        <v>880</v>
      </c>
      <c r="B200" s="332"/>
      <c r="C200" s="332" t="s">
        <v>880</v>
      </c>
      <c r="D200" s="530"/>
      <c r="E200" s="138">
        <v>0</v>
      </c>
      <c r="F200" s="140">
        <v>0</v>
      </c>
      <c r="G200" s="140">
        <v>0</v>
      </c>
      <c r="H200" s="140">
        <v>0</v>
      </c>
      <c r="I200" s="140">
        <v>0</v>
      </c>
      <c r="J200" s="140">
        <v>0</v>
      </c>
      <c r="K200" s="97">
        <v>0</v>
      </c>
      <c r="L200" s="156">
        <f t="shared" ref="L200:L202" si="13">SUM(E200:K200)</f>
        <v>0</v>
      </c>
    </row>
    <row r="201" spans="1:13" x14ac:dyDescent="0.2">
      <c r="A201" s="332" t="s">
        <v>881</v>
      </c>
      <c r="B201" s="332"/>
      <c r="C201" s="332" t="s">
        <v>945</v>
      </c>
      <c r="D201" s="530"/>
      <c r="E201" s="138">
        <v>0</v>
      </c>
      <c r="F201" s="140">
        <v>0</v>
      </c>
      <c r="G201" s="140">
        <v>0</v>
      </c>
      <c r="H201" s="140">
        <v>0</v>
      </c>
      <c r="I201" s="140">
        <v>0</v>
      </c>
      <c r="J201" s="140">
        <v>0</v>
      </c>
      <c r="K201" s="97">
        <v>0</v>
      </c>
      <c r="L201" s="156">
        <f t="shared" si="13"/>
        <v>0</v>
      </c>
    </row>
    <row r="202" spans="1:13" x14ac:dyDescent="0.2">
      <c r="A202" s="530" t="s">
        <v>955</v>
      </c>
      <c r="B202" s="531"/>
      <c r="C202" s="531"/>
      <c r="D202" s="547"/>
      <c r="E202" s="138">
        <v>0</v>
      </c>
      <c r="F202" s="140">
        <v>0</v>
      </c>
      <c r="G202" s="140">
        <v>0</v>
      </c>
      <c r="H202" s="140">
        <v>0</v>
      </c>
      <c r="I202" s="140">
        <v>0</v>
      </c>
      <c r="J202" s="140">
        <v>0</v>
      </c>
      <c r="K202" s="97">
        <v>0</v>
      </c>
      <c r="L202" s="156">
        <f t="shared" si="13"/>
        <v>0</v>
      </c>
    </row>
    <row r="203" spans="1:13" ht="15" thickBot="1" x14ac:dyDescent="0.25">
      <c r="A203" s="575" t="s">
        <v>956</v>
      </c>
      <c r="B203" s="576"/>
      <c r="C203" s="576"/>
      <c r="D203" s="577"/>
      <c r="E203" s="157">
        <v>0</v>
      </c>
      <c r="F203" s="158">
        <v>0</v>
      </c>
      <c r="G203" s="158">
        <v>0</v>
      </c>
      <c r="H203" s="158">
        <v>0</v>
      </c>
      <c r="I203" s="158">
        <v>0</v>
      </c>
      <c r="J203" s="158">
        <v>0</v>
      </c>
      <c r="K203" s="159">
        <v>0</v>
      </c>
      <c r="L203" s="160">
        <f>SUM(E203:K203)</f>
        <v>0</v>
      </c>
    </row>
    <row r="204" spans="1:13" ht="15" thickTop="1" x14ac:dyDescent="0.2">
      <c r="A204" s="346" t="s">
        <v>0</v>
      </c>
      <c r="B204" s="346"/>
      <c r="C204" s="346"/>
      <c r="D204" s="543"/>
      <c r="E204" s="147">
        <f>SUM(E198:E203)</f>
        <v>0</v>
      </c>
      <c r="F204" s="149">
        <f>SUM(F198:F203)</f>
        <v>0</v>
      </c>
      <c r="G204" s="149">
        <f t="shared" ref="G204:J204" si="14">SUM(G198:G203)</f>
        <v>0</v>
      </c>
      <c r="H204" s="149">
        <f t="shared" si="14"/>
        <v>0</v>
      </c>
      <c r="I204" s="149">
        <f t="shared" si="14"/>
        <v>0</v>
      </c>
      <c r="J204" s="149">
        <f t="shared" si="14"/>
        <v>0</v>
      </c>
      <c r="K204" s="161">
        <f>SUM(K198:K203)</f>
        <v>0</v>
      </c>
      <c r="L204" s="152">
        <f>SUM(L198:L203)</f>
        <v>0</v>
      </c>
      <c r="M204" s="176" t="str">
        <f>IF(L204&lt;&gt;E191,"Le total de 6.2 doit égaler le nombre de demandes « fermées pendant la période d’établissement de rapport » pour les « autres institutions du gouvernement du Canada » à 6.1","")</f>
        <v/>
      </c>
    </row>
    <row r="211" spans="1:12" hidden="1" x14ac:dyDescent="0.2"/>
    <row r="213" spans="1:12" ht="19.5" customHeight="1" x14ac:dyDescent="0.2">
      <c r="A213" s="631">
        <v>5</v>
      </c>
      <c r="B213" s="631"/>
      <c r="C213" s="631"/>
      <c r="D213" s="631"/>
      <c r="E213" s="631"/>
      <c r="F213" s="631"/>
      <c r="G213" s="631"/>
      <c r="H213" s="631"/>
      <c r="I213" s="631"/>
      <c r="J213" s="631"/>
      <c r="K213" s="631"/>
      <c r="L213" s="631"/>
    </row>
    <row r="214" spans="1:12" hidden="1" x14ac:dyDescent="0.2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</row>
    <row r="215" spans="1:12" hidden="1" x14ac:dyDescent="0.2"/>
    <row r="216" spans="1:12" ht="30" customHeight="1" x14ac:dyDescent="0.2">
      <c r="A216" s="671" t="s">
        <v>1134</v>
      </c>
      <c r="B216" s="671"/>
      <c r="C216" s="671"/>
      <c r="D216" s="671"/>
      <c r="E216" s="671"/>
      <c r="F216" s="671"/>
      <c r="G216" s="671"/>
      <c r="H216" s="671"/>
      <c r="I216" s="671"/>
      <c r="J216" s="671"/>
      <c r="K216" s="671"/>
      <c r="L216" s="671"/>
    </row>
    <row r="218" spans="1:12" ht="25.5" customHeight="1" x14ac:dyDescent="0.2">
      <c r="A218" s="623" t="s">
        <v>1122</v>
      </c>
      <c r="B218" s="672"/>
      <c r="C218" s="672"/>
      <c r="D218" s="624"/>
      <c r="E218" s="674" t="s">
        <v>950</v>
      </c>
      <c r="F218" s="391"/>
      <c r="G218" s="391"/>
      <c r="H218" s="391"/>
      <c r="I218" s="391"/>
      <c r="J218" s="391"/>
      <c r="K218" s="391"/>
      <c r="L218" s="391"/>
    </row>
    <row r="219" spans="1:12" ht="36.75" customHeight="1" thickBot="1" x14ac:dyDescent="0.25">
      <c r="A219" s="625"/>
      <c r="B219" s="673"/>
      <c r="C219" s="673"/>
      <c r="D219" s="626"/>
      <c r="E219" s="187" t="s">
        <v>919</v>
      </c>
      <c r="F219" s="188" t="s">
        <v>872</v>
      </c>
      <c r="G219" s="188" t="s">
        <v>873</v>
      </c>
      <c r="H219" s="188" t="s">
        <v>874</v>
      </c>
      <c r="I219" s="188" t="s">
        <v>920</v>
      </c>
      <c r="J219" s="188" t="s">
        <v>876</v>
      </c>
      <c r="K219" s="189" t="s">
        <v>877</v>
      </c>
      <c r="L219" s="103" t="s">
        <v>0</v>
      </c>
    </row>
    <row r="220" spans="1:12" ht="15" thickTop="1" x14ac:dyDescent="0.2">
      <c r="A220" s="527" t="s">
        <v>878</v>
      </c>
      <c r="B220" s="528"/>
      <c r="C220" s="528"/>
      <c r="D220" s="615"/>
      <c r="E220" s="134">
        <v>0</v>
      </c>
      <c r="F220" s="137">
        <v>0</v>
      </c>
      <c r="G220" s="137">
        <v>0</v>
      </c>
      <c r="H220" s="137">
        <v>0</v>
      </c>
      <c r="I220" s="137">
        <v>0</v>
      </c>
      <c r="J220" s="137">
        <v>0</v>
      </c>
      <c r="K220" s="96">
        <v>0</v>
      </c>
      <c r="L220" s="147">
        <f>SUM(E220:K220)</f>
        <v>0</v>
      </c>
    </row>
    <row r="221" spans="1:12" x14ac:dyDescent="0.2">
      <c r="A221" s="530" t="s">
        <v>879</v>
      </c>
      <c r="B221" s="531"/>
      <c r="C221" s="531"/>
      <c r="D221" s="547"/>
      <c r="E221" s="138">
        <v>0</v>
      </c>
      <c r="F221" s="140">
        <v>0</v>
      </c>
      <c r="G221" s="140">
        <v>0</v>
      </c>
      <c r="H221" s="140">
        <v>0</v>
      </c>
      <c r="I221" s="140">
        <v>0</v>
      </c>
      <c r="J221" s="140">
        <v>0</v>
      </c>
      <c r="K221" s="97">
        <v>0</v>
      </c>
      <c r="L221" s="156">
        <f>SUM(E221:K221)</f>
        <v>0</v>
      </c>
    </row>
    <row r="222" spans="1:12" x14ac:dyDescent="0.2">
      <c r="A222" s="332" t="s">
        <v>880</v>
      </c>
      <c r="B222" s="332"/>
      <c r="C222" s="332" t="s">
        <v>880</v>
      </c>
      <c r="D222" s="530"/>
      <c r="E222" s="138">
        <v>0</v>
      </c>
      <c r="F222" s="140">
        <v>0</v>
      </c>
      <c r="G222" s="140">
        <v>0</v>
      </c>
      <c r="H222" s="140">
        <v>0</v>
      </c>
      <c r="I222" s="140">
        <v>0</v>
      </c>
      <c r="J222" s="140">
        <v>0</v>
      </c>
      <c r="K222" s="97">
        <v>0</v>
      </c>
      <c r="L222" s="156">
        <f t="shared" ref="L222:L224" si="15">SUM(E222:K222)</f>
        <v>0</v>
      </c>
    </row>
    <row r="223" spans="1:12" x14ac:dyDescent="0.2">
      <c r="A223" s="332" t="s">
        <v>881</v>
      </c>
      <c r="B223" s="332"/>
      <c r="C223" s="332" t="s">
        <v>945</v>
      </c>
      <c r="D223" s="530"/>
      <c r="E223" s="138">
        <v>0</v>
      </c>
      <c r="F223" s="140">
        <v>0</v>
      </c>
      <c r="G223" s="140">
        <v>0</v>
      </c>
      <c r="H223" s="140">
        <v>0</v>
      </c>
      <c r="I223" s="140">
        <v>0</v>
      </c>
      <c r="J223" s="140">
        <v>0</v>
      </c>
      <c r="K223" s="97">
        <v>0</v>
      </c>
      <c r="L223" s="156">
        <f t="shared" si="15"/>
        <v>0</v>
      </c>
    </row>
    <row r="224" spans="1:12" x14ac:dyDescent="0.2">
      <c r="A224" s="530" t="s">
        <v>955</v>
      </c>
      <c r="B224" s="531"/>
      <c r="C224" s="531"/>
      <c r="D224" s="547"/>
      <c r="E224" s="138">
        <v>0</v>
      </c>
      <c r="F224" s="140">
        <v>0</v>
      </c>
      <c r="G224" s="140">
        <v>0</v>
      </c>
      <c r="H224" s="140">
        <v>0</v>
      </c>
      <c r="I224" s="140">
        <v>0</v>
      </c>
      <c r="J224" s="140">
        <v>0</v>
      </c>
      <c r="K224" s="97">
        <v>0</v>
      </c>
      <c r="L224" s="156">
        <f t="shared" si="15"/>
        <v>0</v>
      </c>
    </row>
    <row r="225" spans="1:13" ht="15" thickBot="1" x14ac:dyDescent="0.25">
      <c r="A225" s="575" t="s">
        <v>956</v>
      </c>
      <c r="B225" s="576"/>
      <c r="C225" s="576"/>
      <c r="D225" s="577"/>
      <c r="E225" s="157">
        <v>0</v>
      </c>
      <c r="F225" s="158">
        <v>0</v>
      </c>
      <c r="G225" s="158">
        <v>0</v>
      </c>
      <c r="H225" s="158">
        <v>0</v>
      </c>
      <c r="I225" s="158">
        <v>0</v>
      </c>
      <c r="J225" s="158">
        <v>0</v>
      </c>
      <c r="K225" s="159">
        <v>0</v>
      </c>
      <c r="L225" s="160">
        <f>SUM(E225:K225)</f>
        <v>0</v>
      </c>
    </row>
    <row r="226" spans="1:13" ht="15" thickTop="1" x14ac:dyDescent="0.2">
      <c r="A226" s="549" t="s">
        <v>0</v>
      </c>
      <c r="B226" s="549"/>
      <c r="C226" s="549"/>
      <c r="D226" s="550"/>
      <c r="E226" s="162">
        <f>SUM(E220:E225)</f>
        <v>0</v>
      </c>
      <c r="F226" s="163">
        <f>SUM(F220:F225)</f>
        <v>0</v>
      </c>
      <c r="G226" s="163">
        <f t="shared" ref="G226:J226" si="16">SUM(G220:G225)</f>
        <v>0</v>
      </c>
      <c r="H226" s="163">
        <f t="shared" si="16"/>
        <v>0</v>
      </c>
      <c r="I226" s="163">
        <f t="shared" si="16"/>
        <v>0</v>
      </c>
      <c r="J226" s="163">
        <f t="shared" si="16"/>
        <v>0</v>
      </c>
      <c r="K226" s="164">
        <f>SUM(K220:K225)</f>
        <v>0</v>
      </c>
      <c r="L226" s="162">
        <f>SUM(E226:K226)</f>
        <v>0</v>
      </c>
      <c r="M226" s="174" t="str">
        <f>IF(L226&lt;&gt;I191,"Le total de 6.3 doit égaler le nombre de demandes « fermées pendant la période d’établissement de rapport » pour les « autres organisations » à 6.1","")</f>
        <v/>
      </c>
    </row>
    <row r="227" spans="1:13" x14ac:dyDescent="0.2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</row>
    <row r="228" spans="1:13" ht="32.25" customHeight="1" x14ac:dyDescent="0.25">
      <c r="A228" s="208" t="s">
        <v>957</v>
      </c>
      <c r="B228" s="208"/>
      <c r="C228" s="208"/>
      <c r="D228" s="208"/>
      <c r="E228" s="208"/>
      <c r="F228" s="208"/>
      <c r="G228" s="208"/>
      <c r="H228" s="208"/>
      <c r="I228" s="208"/>
      <c r="J228" s="208"/>
      <c r="K228" s="208"/>
      <c r="L228" s="208"/>
    </row>
    <row r="230" spans="1:13" ht="15" x14ac:dyDescent="0.2">
      <c r="A230" s="99" t="s">
        <v>958</v>
      </c>
    </row>
    <row r="232" spans="1:13" ht="25.5" customHeight="1" x14ac:dyDescent="0.2">
      <c r="A232" s="394" t="s">
        <v>962</v>
      </c>
      <c r="B232" s="658"/>
      <c r="C232" s="656" t="s">
        <v>898</v>
      </c>
      <c r="D232" s="657"/>
      <c r="E232" s="656" t="s">
        <v>959</v>
      </c>
      <c r="F232" s="657"/>
      <c r="G232" s="664" t="s">
        <v>960</v>
      </c>
      <c r="H232" s="665"/>
      <c r="I232" s="666" t="s">
        <v>961</v>
      </c>
      <c r="J232" s="667"/>
      <c r="K232" s="664" t="s">
        <v>902</v>
      </c>
      <c r="L232" s="668"/>
    </row>
    <row r="233" spans="1:13" ht="29.25" customHeight="1" thickBot="1" x14ac:dyDescent="0.25">
      <c r="A233" s="659"/>
      <c r="B233" s="660"/>
      <c r="C233" s="130" t="s">
        <v>863</v>
      </c>
      <c r="D233" s="131" t="s">
        <v>903</v>
      </c>
      <c r="E233" s="130" t="s">
        <v>863</v>
      </c>
      <c r="F233" s="132" t="s">
        <v>903</v>
      </c>
      <c r="G233" s="130" t="s">
        <v>863</v>
      </c>
      <c r="H233" s="131" t="s">
        <v>903</v>
      </c>
      <c r="I233" s="130" t="s">
        <v>863</v>
      </c>
      <c r="J233" s="132" t="s">
        <v>903</v>
      </c>
      <c r="K233" s="130" t="s">
        <v>863</v>
      </c>
      <c r="L233" s="133" t="s">
        <v>903</v>
      </c>
    </row>
    <row r="234" spans="1:13" ht="15" thickTop="1" x14ac:dyDescent="0.2">
      <c r="A234" s="346" t="s">
        <v>963</v>
      </c>
      <c r="B234" s="543"/>
      <c r="C234" s="134">
        <v>0</v>
      </c>
      <c r="D234" s="135">
        <v>0</v>
      </c>
      <c r="E234" s="136">
        <v>0</v>
      </c>
      <c r="F234" s="96">
        <v>0</v>
      </c>
      <c r="G234" s="134">
        <v>0</v>
      </c>
      <c r="H234" s="135">
        <v>0</v>
      </c>
      <c r="I234" s="136">
        <v>0</v>
      </c>
      <c r="J234" s="96">
        <v>0</v>
      </c>
      <c r="K234" s="134">
        <v>0</v>
      </c>
      <c r="L234" s="137">
        <v>0</v>
      </c>
    </row>
    <row r="235" spans="1:13" ht="14.25" customHeight="1" x14ac:dyDescent="0.2">
      <c r="A235" s="545" t="s">
        <v>964</v>
      </c>
      <c r="B235" s="546"/>
      <c r="C235" s="138">
        <v>0</v>
      </c>
      <c r="D235" s="98">
        <v>0</v>
      </c>
      <c r="E235" s="139">
        <v>0</v>
      </c>
      <c r="F235" s="97">
        <v>0</v>
      </c>
      <c r="G235" s="138">
        <v>0</v>
      </c>
      <c r="H235" s="98">
        <v>0</v>
      </c>
      <c r="I235" s="139">
        <v>0</v>
      </c>
      <c r="J235" s="97">
        <v>0</v>
      </c>
      <c r="K235" s="138">
        <v>0</v>
      </c>
      <c r="L235" s="140">
        <v>0</v>
      </c>
    </row>
    <row r="236" spans="1:13" x14ac:dyDescent="0.2">
      <c r="A236" s="332" t="s">
        <v>965</v>
      </c>
      <c r="B236" s="530"/>
      <c r="C236" s="138">
        <v>0</v>
      </c>
      <c r="D236" s="98">
        <v>0</v>
      </c>
      <c r="E236" s="139">
        <v>0</v>
      </c>
      <c r="F236" s="97">
        <v>0</v>
      </c>
      <c r="G236" s="138">
        <v>0</v>
      </c>
      <c r="H236" s="98">
        <v>0</v>
      </c>
      <c r="I236" s="139">
        <v>0</v>
      </c>
      <c r="J236" s="97">
        <v>0</v>
      </c>
      <c r="K236" s="138">
        <v>0</v>
      </c>
      <c r="L236" s="140">
        <v>0</v>
      </c>
    </row>
    <row r="237" spans="1:13" x14ac:dyDescent="0.2">
      <c r="A237" s="332" t="s">
        <v>966</v>
      </c>
      <c r="B237" s="530"/>
      <c r="C237" s="138">
        <v>0</v>
      </c>
      <c r="D237" s="98">
        <v>0</v>
      </c>
      <c r="E237" s="139">
        <v>0</v>
      </c>
      <c r="F237" s="97">
        <v>0</v>
      </c>
      <c r="G237" s="138">
        <v>0</v>
      </c>
      <c r="H237" s="98">
        <v>0</v>
      </c>
      <c r="I237" s="139">
        <v>0</v>
      </c>
      <c r="J237" s="97">
        <v>0</v>
      </c>
      <c r="K237" s="138">
        <v>0</v>
      </c>
      <c r="L237" s="140">
        <v>0</v>
      </c>
    </row>
    <row r="238" spans="1:13" x14ac:dyDescent="0.2">
      <c r="A238" s="530" t="s">
        <v>967</v>
      </c>
      <c r="B238" s="547"/>
      <c r="C238" s="138">
        <v>0</v>
      </c>
      <c r="D238" s="97">
        <v>0</v>
      </c>
      <c r="E238" s="138">
        <v>0</v>
      </c>
      <c r="F238" s="97">
        <v>0</v>
      </c>
      <c r="G238" s="138">
        <v>0</v>
      </c>
      <c r="H238" s="97">
        <v>0</v>
      </c>
      <c r="I238" s="138">
        <v>0</v>
      </c>
      <c r="J238" s="97">
        <v>0</v>
      </c>
      <c r="K238" s="138">
        <v>0</v>
      </c>
      <c r="L238" s="140">
        <v>0</v>
      </c>
    </row>
    <row r="239" spans="1:13" x14ac:dyDescent="0.2">
      <c r="A239" s="332" t="s">
        <v>968</v>
      </c>
      <c r="B239" s="530"/>
      <c r="C239" s="138">
        <v>0</v>
      </c>
      <c r="D239" s="97">
        <v>0</v>
      </c>
      <c r="E239" s="138">
        <v>0</v>
      </c>
      <c r="F239" s="97">
        <v>0</v>
      </c>
      <c r="G239" s="138">
        <v>0</v>
      </c>
      <c r="H239" s="97">
        <v>0</v>
      </c>
      <c r="I239" s="138">
        <v>0</v>
      </c>
      <c r="J239" s="97">
        <v>0</v>
      </c>
      <c r="K239" s="138">
        <v>0</v>
      </c>
      <c r="L239" s="140">
        <v>0</v>
      </c>
    </row>
    <row r="240" spans="1:13" ht="26.25" customHeight="1" thickBot="1" x14ac:dyDescent="0.25">
      <c r="A240" s="269" t="s">
        <v>877</v>
      </c>
      <c r="B240" s="548"/>
      <c r="C240" s="144">
        <v>0</v>
      </c>
      <c r="D240" s="165">
        <v>0</v>
      </c>
      <c r="E240" s="144">
        <v>0</v>
      </c>
      <c r="F240" s="165">
        <v>0</v>
      </c>
      <c r="G240" s="144">
        <v>0</v>
      </c>
      <c r="H240" s="165">
        <v>0</v>
      </c>
      <c r="I240" s="144">
        <v>0</v>
      </c>
      <c r="J240" s="165">
        <v>0</v>
      </c>
      <c r="K240" s="144">
        <v>0</v>
      </c>
      <c r="L240" s="114">
        <v>0</v>
      </c>
    </row>
    <row r="241" spans="1:12" ht="15" thickTop="1" x14ac:dyDescent="0.2">
      <c r="A241" s="511" t="s">
        <v>0</v>
      </c>
      <c r="B241" s="544"/>
      <c r="C241" s="147">
        <f t="shared" ref="C241:L241" si="17">SUM(C234:C240)</f>
        <v>0</v>
      </c>
      <c r="D241" s="148">
        <f t="shared" si="17"/>
        <v>0</v>
      </c>
      <c r="E241" s="147">
        <f t="shared" si="17"/>
        <v>0</v>
      </c>
      <c r="F241" s="148">
        <f t="shared" si="17"/>
        <v>0</v>
      </c>
      <c r="G241" s="147">
        <f t="shared" si="17"/>
        <v>0</v>
      </c>
      <c r="H241" s="148">
        <f t="shared" si="17"/>
        <v>0</v>
      </c>
      <c r="I241" s="147">
        <f t="shared" si="17"/>
        <v>0</v>
      </c>
      <c r="J241" s="148">
        <f t="shared" si="17"/>
        <v>0</v>
      </c>
      <c r="K241" s="147">
        <f t="shared" si="17"/>
        <v>0</v>
      </c>
      <c r="L241" s="149">
        <f t="shared" si="17"/>
        <v>0</v>
      </c>
    </row>
    <row r="242" spans="1:12" x14ac:dyDescent="0.2">
      <c r="A242" s="150"/>
      <c r="B242" s="150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</row>
    <row r="243" spans="1:12" ht="15" x14ac:dyDescent="0.2">
      <c r="A243" s="99" t="s">
        <v>969</v>
      </c>
    </row>
    <row r="245" spans="1:12" ht="25.5" customHeight="1" x14ac:dyDescent="0.2">
      <c r="A245" s="394" t="s">
        <v>962</v>
      </c>
      <c r="B245" s="658"/>
      <c r="C245" s="656" t="s">
        <v>898</v>
      </c>
      <c r="D245" s="657"/>
      <c r="E245" s="656" t="s">
        <v>959</v>
      </c>
      <c r="F245" s="657"/>
      <c r="G245" s="664" t="s">
        <v>960</v>
      </c>
      <c r="H245" s="665"/>
      <c r="I245" s="666" t="s">
        <v>961</v>
      </c>
      <c r="J245" s="667"/>
      <c r="K245" s="664" t="s">
        <v>902</v>
      </c>
      <c r="L245" s="668"/>
    </row>
    <row r="246" spans="1:12" ht="29.25" customHeight="1" thickBot="1" x14ac:dyDescent="0.25">
      <c r="A246" s="659"/>
      <c r="B246" s="660"/>
      <c r="C246" s="130" t="s">
        <v>863</v>
      </c>
      <c r="D246" s="131" t="s">
        <v>903</v>
      </c>
      <c r="E246" s="130" t="s">
        <v>863</v>
      </c>
      <c r="F246" s="132" t="s">
        <v>903</v>
      </c>
      <c r="G246" s="130" t="s">
        <v>863</v>
      </c>
      <c r="H246" s="131" t="s">
        <v>903</v>
      </c>
      <c r="I246" s="130" t="s">
        <v>863</v>
      </c>
      <c r="J246" s="132" t="s">
        <v>903</v>
      </c>
      <c r="K246" s="130" t="s">
        <v>863</v>
      </c>
      <c r="L246" s="133" t="s">
        <v>903</v>
      </c>
    </row>
    <row r="247" spans="1:12" ht="15" thickTop="1" x14ac:dyDescent="0.2">
      <c r="A247" s="346" t="s">
        <v>963</v>
      </c>
      <c r="B247" s="543"/>
      <c r="C247" s="134">
        <v>0</v>
      </c>
      <c r="D247" s="135">
        <v>0</v>
      </c>
      <c r="E247" s="136">
        <v>0</v>
      </c>
      <c r="F247" s="96">
        <v>0</v>
      </c>
      <c r="G247" s="134">
        <v>0</v>
      </c>
      <c r="H247" s="135">
        <v>0</v>
      </c>
      <c r="I247" s="136">
        <v>0</v>
      </c>
      <c r="J247" s="96">
        <v>0</v>
      </c>
      <c r="K247" s="134">
        <v>0</v>
      </c>
      <c r="L247" s="137">
        <v>0</v>
      </c>
    </row>
    <row r="248" spans="1:12" ht="14.25" customHeight="1" x14ac:dyDescent="0.2">
      <c r="A248" s="545" t="s">
        <v>964</v>
      </c>
      <c r="B248" s="546"/>
      <c r="C248" s="138">
        <v>0</v>
      </c>
      <c r="D248" s="98">
        <v>0</v>
      </c>
      <c r="E248" s="139">
        <v>0</v>
      </c>
      <c r="F248" s="97">
        <v>0</v>
      </c>
      <c r="G248" s="138">
        <v>0</v>
      </c>
      <c r="H248" s="98">
        <v>0</v>
      </c>
      <c r="I248" s="139">
        <v>0</v>
      </c>
      <c r="J248" s="97">
        <v>0</v>
      </c>
      <c r="K248" s="138">
        <v>0</v>
      </c>
      <c r="L248" s="140">
        <v>0</v>
      </c>
    </row>
    <row r="249" spans="1:12" x14ac:dyDescent="0.2">
      <c r="A249" s="332" t="s">
        <v>965</v>
      </c>
      <c r="B249" s="530"/>
      <c r="C249" s="138">
        <v>0</v>
      </c>
      <c r="D249" s="98">
        <v>0</v>
      </c>
      <c r="E249" s="139">
        <v>0</v>
      </c>
      <c r="F249" s="97">
        <v>0</v>
      </c>
      <c r="G249" s="138">
        <v>0</v>
      </c>
      <c r="H249" s="98">
        <v>0</v>
      </c>
      <c r="I249" s="139">
        <v>0</v>
      </c>
      <c r="J249" s="97">
        <v>0</v>
      </c>
      <c r="K249" s="138">
        <v>0</v>
      </c>
      <c r="L249" s="140">
        <v>0</v>
      </c>
    </row>
    <row r="250" spans="1:12" x14ac:dyDescent="0.2">
      <c r="A250" s="332" t="s">
        <v>966</v>
      </c>
      <c r="B250" s="530"/>
      <c r="C250" s="138">
        <v>0</v>
      </c>
      <c r="D250" s="98">
        <v>0</v>
      </c>
      <c r="E250" s="139">
        <v>0</v>
      </c>
      <c r="F250" s="97">
        <v>0</v>
      </c>
      <c r="G250" s="138">
        <v>0</v>
      </c>
      <c r="H250" s="98">
        <v>0</v>
      </c>
      <c r="I250" s="139">
        <v>0</v>
      </c>
      <c r="J250" s="97">
        <v>0</v>
      </c>
      <c r="K250" s="138">
        <v>0</v>
      </c>
      <c r="L250" s="140">
        <v>0</v>
      </c>
    </row>
    <row r="251" spans="1:12" x14ac:dyDescent="0.2">
      <c r="A251" s="530" t="s">
        <v>967</v>
      </c>
      <c r="B251" s="547"/>
      <c r="C251" s="138">
        <v>0</v>
      </c>
      <c r="D251" s="97">
        <v>0</v>
      </c>
      <c r="E251" s="138">
        <v>0</v>
      </c>
      <c r="F251" s="97">
        <v>0</v>
      </c>
      <c r="G251" s="138">
        <v>0</v>
      </c>
      <c r="H251" s="97">
        <v>0</v>
      </c>
      <c r="I251" s="138">
        <v>0</v>
      </c>
      <c r="J251" s="97">
        <v>0</v>
      </c>
      <c r="K251" s="138">
        <v>0</v>
      </c>
      <c r="L251" s="140">
        <v>0</v>
      </c>
    </row>
    <row r="252" spans="1:12" x14ac:dyDescent="0.2">
      <c r="A252" s="332" t="s">
        <v>968</v>
      </c>
      <c r="B252" s="530"/>
      <c r="C252" s="138">
        <v>0</v>
      </c>
      <c r="D252" s="97">
        <v>0</v>
      </c>
      <c r="E252" s="138">
        <v>0</v>
      </c>
      <c r="F252" s="97">
        <v>0</v>
      </c>
      <c r="G252" s="138">
        <v>0</v>
      </c>
      <c r="H252" s="97">
        <v>0</v>
      </c>
      <c r="I252" s="138">
        <v>0</v>
      </c>
      <c r="J252" s="97">
        <v>0</v>
      </c>
      <c r="K252" s="138">
        <v>0</v>
      </c>
      <c r="L252" s="140">
        <v>0</v>
      </c>
    </row>
    <row r="253" spans="1:12" ht="26.25" customHeight="1" thickBot="1" x14ac:dyDescent="0.25">
      <c r="A253" s="269" t="s">
        <v>877</v>
      </c>
      <c r="B253" s="548"/>
      <c r="C253" s="144">
        <v>0</v>
      </c>
      <c r="D253" s="165">
        <v>0</v>
      </c>
      <c r="E253" s="144">
        <v>0</v>
      </c>
      <c r="F253" s="165">
        <v>0</v>
      </c>
      <c r="G253" s="144">
        <v>0</v>
      </c>
      <c r="H253" s="165">
        <v>0</v>
      </c>
      <c r="I253" s="144">
        <v>0</v>
      </c>
      <c r="J253" s="165">
        <v>0</v>
      </c>
      <c r="K253" s="144">
        <v>0</v>
      </c>
      <c r="L253" s="114">
        <v>0</v>
      </c>
    </row>
    <row r="254" spans="1:12" ht="15" thickTop="1" x14ac:dyDescent="0.2">
      <c r="A254" s="511" t="s">
        <v>0</v>
      </c>
      <c r="B254" s="544"/>
      <c r="C254" s="147">
        <f t="shared" ref="C254:L254" si="18">SUM(C247:C253)</f>
        <v>0</v>
      </c>
      <c r="D254" s="148">
        <f t="shared" si="18"/>
        <v>0</v>
      </c>
      <c r="E254" s="147">
        <f t="shared" si="18"/>
        <v>0</v>
      </c>
      <c r="F254" s="148">
        <f t="shared" si="18"/>
        <v>0</v>
      </c>
      <c r="G254" s="147">
        <f t="shared" si="18"/>
        <v>0</v>
      </c>
      <c r="H254" s="148">
        <f t="shared" si="18"/>
        <v>0</v>
      </c>
      <c r="I254" s="147">
        <f t="shared" si="18"/>
        <v>0</v>
      </c>
      <c r="J254" s="148">
        <f t="shared" si="18"/>
        <v>0</v>
      </c>
      <c r="K254" s="147">
        <f t="shared" si="18"/>
        <v>0</v>
      </c>
      <c r="L254" s="149">
        <f t="shared" si="18"/>
        <v>0</v>
      </c>
    </row>
    <row r="255" spans="1:12" ht="36" customHeight="1" x14ac:dyDescent="0.2">
      <c r="A255" s="712">
        <v>6</v>
      </c>
      <c r="B255" s="712"/>
      <c r="C255" s="712"/>
      <c r="D255" s="712"/>
      <c r="E255" s="712"/>
      <c r="F255" s="712"/>
      <c r="G255" s="712"/>
      <c r="H255" s="712"/>
      <c r="I255" s="712"/>
      <c r="J255" s="712"/>
      <c r="K255" s="712"/>
      <c r="L255" s="712"/>
    </row>
    <row r="256" spans="1:12" ht="15.75" x14ac:dyDescent="0.25">
      <c r="A256" s="344" t="s">
        <v>1135</v>
      </c>
      <c r="B256" s="344"/>
      <c r="C256" s="344"/>
      <c r="D256" s="344"/>
      <c r="E256" s="344"/>
      <c r="F256" s="344"/>
      <c r="G256" s="344"/>
      <c r="H256" s="344"/>
      <c r="I256" s="344"/>
      <c r="J256" s="344"/>
      <c r="K256" s="344"/>
      <c r="L256" s="344"/>
    </row>
    <row r="258" spans="1:12" ht="27" customHeight="1" x14ac:dyDescent="0.2">
      <c r="A258" s="711" t="s">
        <v>970</v>
      </c>
      <c r="B258" s="558"/>
      <c r="C258" s="392" t="s">
        <v>1141</v>
      </c>
      <c r="D258" s="558"/>
      <c r="E258" s="391" t="s">
        <v>971</v>
      </c>
      <c r="F258" s="392"/>
      <c r="G258" s="710" t="s">
        <v>973</v>
      </c>
      <c r="H258" s="710"/>
      <c r="I258" s="710" t="s">
        <v>0</v>
      </c>
      <c r="J258" s="710"/>
    </row>
    <row r="259" spans="1:12" x14ac:dyDescent="0.2">
      <c r="A259" s="525">
        <v>5</v>
      </c>
      <c r="B259" s="472"/>
      <c r="C259" s="411">
        <v>8</v>
      </c>
      <c r="D259" s="411"/>
      <c r="E259" s="411">
        <v>7</v>
      </c>
      <c r="F259" s="470"/>
      <c r="G259" s="523">
        <v>0</v>
      </c>
      <c r="H259" s="523"/>
      <c r="I259" s="524">
        <f>SUM(A259:H259)</f>
        <v>20</v>
      </c>
      <c r="J259" s="524"/>
    </row>
    <row r="261" spans="1:12" ht="15.75" x14ac:dyDescent="0.25">
      <c r="A261" s="344" t="s">
        <v>974</v>
      </c>
      <c r="B261" s="344"/>
      <c r="C261" s="344"/>
      <c r="D261" s="344"/>
      <c r="E261" s="344"/>
      <c r="F261" s="344"/>
      <c r="G261" s="344"/>
      <c r="H261" s="344"/>
      <c r="I261" s="344"/>
      <c r="J261" s="344"/>
      <c r="K261" s="344"/>
      <c r="L261" s="344"/>
    </row>
    <row r="263" spans="1:12" ht="15" x14ac:dyDescent="0.25">
      <c r="A263" s="536" t="s">
        <v>975</v>
      </c>
      <c r="B263" s="537"/>
      <c r="C263" s="537"/>
      <c r="D263" s="537"/>
      <c r="E263" s="538"/>
      <c r="F263" s="526">
        <v>12</v>
      </c>
      <c r="G263" s="526"/>
      <c r="H263" s="526"/>
    </row>
    <row r="264" spans="1:12" x14ac:dyDescent="0.2">
      <c r="A264" s="166"/>
      <c r="B264" s="166"/>
      <c r="C264" s="166"/>
      <c r="D264" s="166"/>
      <c r="E264" s="166"/>
      <c r="F264" s="104"/>
      <c r="G264" s="104"/>
      <c r="H264" s="104"/>
    </row>
    <row r="265" spans="1:12" ht="32.25" customHeight="1" x14ac:dyDescent="0.25">
      <c r="A265" s="539" t="s">
        <v>1136</v>
      </c>
      <c r="B265" s="539"/>
      <c r="C265" s="539"/>
      <c r="D265" s="539"/>
      <c r="E265" s="539"/>
      <c r="F265" s="539"/>
      <c r="G265" s="539"/>
      <c r="H265" s="539"/>
      <c r="I265" s="539"/>
      <c r="J265" s="539"/>
      <c r="K265" s="539"/>
      <c r="L265" s="539"/>
    </row>
    <row r="267" spans="1:12" ht="15" x14ac:dyDescent="0.2">
      <c r="A267" s="155" t="s">
        <v>976</v>
      </c>
    </row>
    <row r="269" spans="1:12" ht="15" thickBot="1" x14ac:dyDescent="0.25">
      <c r="A269" s="540" t="s">
        <v>977</v>
      </c>
      <c r="B269" s="541"/>
      <c r="C269" s="541"/>
      <c r="D269" s="541"/>
      <c r="E269" s="541"/>
      <c r="F269" s="541"/>
      <c r="G269" s="542"/>
      <c r="H269" s="345" t="s">
        <v>978</v>
      </c>
      <c r="I269" s="345"/>
      <c r="J269" s="345"/>
      <c r="K269" s="345"/>
    </row>
    <row r="270" spans="1:12" ht="15" thickTop="1" x14ac:dyDescent="0.2">
      <c r="A270" s="527" t="s">
        <v>979</v>
      </c>
      <c r="B270" s="528"/>
      <c r="C270" s="528"/>
      <c r="D270" s="528"/>
      <c r="E270" s="528"/>
      <c r="F270" s="528"/>
      <c r="G270" s="529"/>
      <c r="H270" s="520">
        <v>1292998</v>
      </c>
      <c r="I270" s="520"/>
      <c r="J270" s="520"/>
      <c r="K270" s="520"/>
    </row>
    <row r="271" spans="1:12" x14ac:dyDescent="0.2">
      <c r="A271" s="530" t="s">
        <v>980</v>
      </c>
      <c r="B271" s="531"/>
      <c r="C271" s="531"/>
      <c r="D271" s="531"/>
      <c r="E271" s="531"/>
      <c r="F271" s="531"/>
      <c r="G271" s="532"/>
      <c r="H271" s="521">
        <v>15970</v>
      </c>
      <c r="I271" s="521"/>
      <c r="J271" s="521"/>
      <c r="K271" s="521"/>
    </row>
    <row r="272" spans="1:12" x14ac:dyDescent="0.2">
      <c r="A272" s="530" t="s">
        <v>981</v>
      </c>
      <c r="B272" s="531"/>
      <c r="C272" s="531"/>
      <c r="D272" s="531"/>
      <c r="E272" s="531"/>
      <c r="F272" s="531"/>
      <c r="G272" s="532"/>
      <c r="H272" s="522">
        <f>SUM(F273:G274)</f>
        <v>224040</v>
      </c>
      <c r="I272" s="522"/>
      <c r="J272" s="522"/>
      <c r="K272" s="522"/>
    </row>
    <row r="273" spans="1:11" ht="14.25" customHeight="1" x14ac:dyDescent="0.2">
      <c r="A273" s="533" t="s">
        <v>982</v>
      </c>
      <c r="B273" s="534"/>
      <c r="C273" s="534"/>
      <c r="D273" s="534"/>
      <c r="E273" s="535"/>
      <c r="F273" s="521">
        <v>181600</v>
      </c>
      <c r="G273" s="521"/>
      <c r="H273" s="513"/>
      <c r="I273" s="514"/>
      <c r="J273" s="514"/>
      <c r="K273" s="515"/>
    </row>
    <row r="274" spans="1:11" ht="15" thickBot="1" x14ac:dyDescent="0.25">
      <c r="A274" s="484" t="s">
        <v>983</v>
      </c>
      <c r="B274" s="485"/>
      <c r="C274" s="485"/>
      <c r="D274" s="485"/>
      <c r="E274" s="486"/>
      <c r="F274" s="519">
        <v>42440</v>
      </c>
      <c r="G274" s="519"/>
      <c r="H274" s="516"/>
      <c r="I274" s="517"/>
      <c r="J274" s="517"/>
      <c r="K274" s="518"/>
    </row>
    <row r="275" spans="1:11" ht="15" thickTop="1" x14ac:dyDescent="0.2">
      <c r="A275" s="511" t="s">
        <v>0</v>
      </c>
      <c r="B275" s="511"/>
      <c r="C275" s="511"/>
      <c r="D275" s="511"/>
      <c r="E275" s="511"/>
      <c r="F275" s="511"/>
      <c r="G275" s="511"/>
      <c r="H275" s="512">
        <f>SUM(H270:K272)</f>
        <v>1533008</v>
      </c>
      <c r="I275" s="512"/>
      <c r="J275" s="512"/>
      <c r="K275" s="512"/>
    </row>
    <row r="277" spans="1:11" ht="15" x14ac:dyDescent="0.2">
      <c r="A277" s="99" t="s">
        <v>984</v>
      </c>
    </row>
    <row r="279" spans="1:11" ht="81" customHeight="1" thickBot="1" x14ac:dyDescent="0.25">
      <c r="A279" s="612" t="s">
        <v>985</v>
      </c>
      <c r="B279" s="613"/>
      <c r="C279" s="613"/>
      <c r="D279" s="613"/>
      <c r="E279" s="614"/>
      <c r="F279" s="611" t="s">
        <v>986</v>
      </c>
      <c r="G279" s="393"/>
      <c r="H279" s="393"/>
    </row>
    <row r="280" spans="1:11" ht="15.75" customHeight="1" thickTop="1" x14ac:dyDescent="0.2">
      <c r="A280" s="527" t="s">
        <v>987</v>
      </c>
      <c r="B280" s="528"/>
      <c r="C280" s="528"/>
      <c r="D280" s="528"/>
      <c r="E280" s="615"/>
      <c r="F280" s="609">
        <v>14.9</v>
      </c>
      <c r="G280" s="610"/>
      <c r="H280" s="610"/>
    </row>
    <row r="281" spans="1:11" ht="15" customHeight="1" x14ac:dyDescent="0.2">
      <c r="A281" s="530" t="s">
        <v>988</v>
      </c>
      <c r="B281" s="531"/>
      <c r="C281" s="531"/>
      <c r="D281" s="531"/>
      <c r="E281" s="547"/>
      <c r="F281" s="607">
        <v>2.79</v>
      </c>
      <c r="G281" s="608"/>
      <c r="H281" s="608"/>
    </row>
    <row r="282" spans="1:11" ht="15" customHeight="1" x14ac:dyDescent="0.2">
      <c r="A282" s="530" t="s">
        <v>989</v>
      </c>
      <c r="B282" s="531"/>
      <c r="C282" s="531"/>
      <c r="D282" s="531"/>
      <c r="E282" s="547"/>
      <c r="F282" s="607">
        <v>0</v>
      </c>
      <c r="G282" s="608"/>
      <c r="H282" s="608"/>
    </row>
    <row r="283" spans="1:11" ht="15" customHeight="1" x14ac:dyDescent="0.2">
      <c r="A283" s="530" t="s">
        <v>990</v>
      </c>
      <c r="B283" s="531"/>
      <c r="C283" s="531"/>
      <c r="D283" s="531"/>
      <c r="E283" s="547"/>
      <c r="F283" s="607">
        <v>0.01</v>
      </c>
      <c r="G283" s="608"/>
      <c r="H283" s="608"/>
    </row>
    <row r="284" spans="1:11" ht="15.75" customHeight="1" thickBot="1" x14ac:dyDescent="0.25">
      <c r="A284" s="575" t="s">
        <v>991</v>
      </c>
      <c r="B284" s="576"/>
      <c r="C284" s="576"/>
      <c r="D284" s="576"/>
      <c r="E284" s="577"/>
      <c r="F284" s="605">
        <v>0.48</v>
      </c>
      <c r="G284" s="606"/>
      <c r="H284" s="606"/>
    </row>
    <row r="285" spans="1:11" ht="15.75" customHeight="1" thickTop="1" x14ac:dyDescent="0.2">
      <c r="A285" s="511" t="s">
        <v>0</v>
      </c>
      <c r="B285" s="511"/>
      <c r="C285" s="511"/>
      <c r="D285" s="511"/>
      <c r="E285" s="544"/>
      <c r="F285" s="603">
        <f>SUM(F280:H284)</f>
        <v>18.180000000000003</v>
      </c>
      <c r="G285" s="604"/>
      <c r="H285" s="604"/>
    </row>
    <row r="287" spans="1:11" x14ac:dyDescent="0.2">
      <c r="A287" s="167" t="s">
        <v>992</v>
      </c>
    </row>
    <row r="299" spans="1:12" ht="17.25" customHeight="1" x14ac:dyDescent="0.2">
      <c r="A299" s="467">
        <v>7</v>
      </c>
      <c r="B299" s="467"/>
      <c r="C299" s="467"/>
      <c r="D299" s="467"/>
      <c r="E299" s="467"/>
      <c r="F299" s="467"/>
      <c r="G299" s="467"/>
      <c r="H299" s="467"/>
      <c r="I299" s="467"/>
      <c r="J299" s="467"/>
      <c r="K299" s="467"/>
      <c r="L299" s="467"/>
    </row>
  </sheetData>
  <sheetProtection password="E7B9" sheet="1" objects="1" scenarios="1"/>
  <mergeCells count="499">
    <mergeCell ref="C245:D245"/>
    <mergeCell ref="A245:B246"/>
    <mergeCell ref="E245:F245"/>
    <mergeCell ref="G245:H245"/>
    <mergeCell ref="I245:J245"/>
    <mergeCell ref="K245:L245"/>
    <mergeCell ref="A241:B241"/>
    <mergeCell ref="I258:J258"/>
    <mergeCell ref="C258:D258"/>
    <mergeCell ref="E258:F258"/>
    <mergeCell ref="G258:H258"/>
    <mergeCell ref="A258:B258"/>
    <mergeCell ref="A255:L255"/>
    <mergeCell ref="A256:L256"/>
    <mergeCell ref="A183:L183"/>
    <mergeCell ref="A185:L185"/>
    <mergeCell ref="A153:L153"/>
    <mergeCell ref="A155:G155"/>
    <mergeCell ref="H155:I155"/>
    <mergeCell ref="A157:G157"/>
    <mergeCell ref="A156:G156"/>
    <mergeCell ref="A160:L160"/>
    <mergeCell ref="A164:D165"/>
    <mergeCell ref="E164:F165"/>
    <mergeCell ref="G165:H165"/>
    <mergeCell ref="I165:J165"/>
    <mergeCell ref="G164:J164"/>
    <mergeCell ref="K164:L165"/>
    <mergeCell ref="K170:L170"/>
    <mergeCell ref="E171:F171"/>
    <mergeCell ref="G171:H171"/>
    <mergeCell ref="I171:J171"/>
    <mergeCell ref="K169:L169"/>
    <mergeCell ref="E168:F168"/>
    <mergeCell ref="G168:H168"/>
    <mergeCell ref="I168:J168"/>
    <mergeCell ref="K166:L166"/>
    <mergeCell ref="E167:F167"/>
    <mergeCell ref="J143:L143"/>
    <mergeCell ref="A143:C143"/>
    <mergeCell ref="D143:F143"/>
    <mergeCell ref="G143:I143"/>
    <mergeCell ref="A177:D178"/>
    <mergeCell ref="E177:F178"/>
    <mergeCell ref="G177:J177"/>
    <mergeCell ref="K177:L178"/>
    <mergeCell ref="G178:H178"/>
    <mergeCell ref="I178:J178"/>
    <mergeCell ref="K171:L171"/>
    <mergeCell ref="E170:F170"/>
    <mergeCell ref="G170:H170"/>
    <mergeCell ref="I170:J170"/>
    <mergeCell ref="A171:D171"/>
    <mergeCell ref="A170:D170"/>
    <mergeCell ref="J150:L150"/>
    <mergeCell ref="D145:F145"/>
    <mergeCell ref="G145:I145"/>
    <mergeCell ref="J145:L145"/>
    <mergeCell ref="A145:C145"/>
    <mergeCell ref="E169:F169"/>
    <mergeCell ref="G169:H169"/>
    <mergeCell ref="I169:J169"/>
    <mergeCell ref="A105:B105"/>
    <mergeCell ref="A131:C131"/>
    <mergeCell ref="D131:F131"/>
    <mergeCell ref="G131:I131"/>
    <mergeCell ref="J131:L131"/>
    <mergeCell ref="A136:C136"/>
    <mergeCell ref="A137:C137"/>
    <mergeCell ref="A120:D120"/>
    <mergeCell ref="E120:F120"/>
    <mergeCell ref="G120:H120"/>
    <mergeCell ref="I120:J120"/>
    <mergeCell ref="K120:L120"/>
    <mergeCell ref="D137:F137"/>
    <mergeCell ref="G137:I137"/>
    <mergeCell ref="J137:L137"/>
    <mergeCell ref="A132:C132"/>
    <mergeCell ref="A133:C133"/>
    <mergeCell ref="A134:C134"/>
    <mergeCell ref="A135:C135"/>
    <mergeCell ref="A106:B106"/>
    <mergeCell ref="A107:B107"/>
    <mergeCell ref="A108:B108"/>
    <mergeCell ref="A110:B110"/>
    <mergeCell ref="A109:B109"/>
    <mergeCell ref="A68:C68"/>
    <mergeCell ref="A67:C67"/>
    <mergeCell ref="A75:C75"/>
    <mergeCell ref="D75:F75"/>
    <mergeCell ref="G75:I75"/>
    <mergeCell ref="J75:L75"/>
    <mergeCell ref="J67:L67"/>
    <mergeCell ref="I93:J93"/>
    <mergeCell ref="K93:L93"/>
    <mergeCell ref="C93:D93"/>
    <mergeCell ref="E93:F93"/>
    <mergeCell ref="G93:H93"/>
    <mergeCell ref="D79:F79"/>
    <mergeCell ref="G79:I79"/>
    <mergeCell ref="J79:L79"/>
    <mergeCell ref="J82:L82"/>
    <mergeCell ref="G82:I82"/>
    <mergeCell ref="J81:L81"/>
    <mergeCell ref="G81:I81"/>
    <mergeCell ref="G80:I80"/>
    <mergeCell ref="J80:L80"/>
    <mergeCell ref="A90:L90"/>
    <mergeCell ref="G76:I76"/>
    <mergeCell ref="J76:L76"/>
    <mergeCell ref="A58:B58"/>
    <mergeCell ref="K58:L58"/>
    <mergeCell ref="C58:D58"/>
    <mergeCell ref="E58:F58"/>
    <mergeCell ref="G58:H58"/>
    <mergeCell ref="I58:J58"/>
    <mergeCell ref="A61:B61"/>
    <mergeCell ref="A60:B60"/>
    <mergeCell ref="A59:B59"/>
    <mergeCell ref="E59:F59"/>
    <mergeCell ref="E61:F61"/>
    <mergeCell ref="E60:F60"/>
    <mergeCell ref="I59:J59"/>
    <mergeCell ref="I61:J61"/>
    <mergeCell ref="I60:J60"/>
    <mergeCell ref="K60:L60"/>
    <mergeCell ref="C59:D59"/>
    <mergeCell ref="G60:H60"/>
    <mergeCell ref="G59:H59"/>
    <mergeCell ref="A54:B54"/>
    <mergeCell ref="E48:F48"/>
    <mergeCell ref="E52:F52"/>
    <mergeCell ref="E53:F53"/>
    <mergeCell ref="E51:F51"/>
    <mergeCell ref="E50:F50"/>
    <mergeCell ref="E49:F49"/>
    <mergeCell ref="E47:F47"/>
    <mergeCell ref="E46:F46"/>
    <mergeCell ref="E54:F54"/>
    <mergeCell ref="A52:B52"/>
    <mergeCell ref="A53:B53"/>
    <mergeCell ref="C54:D54"/>
    <mergeCell ref="A49:B49"/>
    <mergeCell ref="A46:B46"/>
    <mergeCell ref="A47:B47"/>
    <mergeCell ref="A234:B234"/>
    <mergeCell ref="A235:B235"/>
    <mergeCell ref="A236:B236"/>
    <mergeCell ref="A237:B237"/>
    <mergeCell ref="A239:B239"/>
    <mergeCell ref="A240:B240"/>
    <mergeCell ref="A238:B238"/>
    <mergeCell ref="A180:D180"/>
    <mergeCell ref="A179:D179"/>
    <mergeCell ref="A226:D226"/>
    <mergeCell ref="A216:L216"/>
    <mergeCell ref="A218:D219"/>
    <mergeCell ref="E218:L218"/>
    <mergeCell ref="A221:D221"/>
    <mergeCell ref="A222:D222"/>
    <mergeCell ref="A223:D223"/>
    <mergeCell ref="A220:D220"/>
    <mergeCell ref="A224:D224"/>
    <mergeCell ref="A225:D225"/>
    <mergeCell ref="A189:D189"/>
    <mergeCell ref="A188:D188"/>
    <mergeCell ref="A194:L194"/>
    <mergeCell ref="E196:L196"/>
    <mergeCell ref="A196:D197"/>
    <mergeCell ref="A228:L228"/>
    <mergeCell ref="C232:D232"/>
    <mergeCell ref="A232:B233"/>
    <mergeCell ref="A204:D204"/>
    <mergeCell ref="A213:L213"/>
    <mergeCell ref="K189:L189"/>
    <mergeCell ref="E188:F188"/>
    <mergeCell ref="G188:H188"/>
    <mergeCell ref="I188:J188"/>
    <mergeCell ref="I190:J190"/>
    <mergeCell ref="K188:L188"/>
    <mergeCell ref="E189:F189"/>
    <mergeCell ref="G189:H189"/>
    <mergeCell ref="I189:J189"/>
    <mergeCell ref="A203:D203"/>
    <mergeCell ref="A202:D202"/>
    <mergeCell ref="A201:D201"/>
    <mergeCell ref="A200:D200"/>
    <mergeCell ref="A199:D199"/>
    <mergeCell ref="A198:D198"/>
    <mergeCell ref="E232:F232"/>
    <mergeCell ref="G232:H232"/>
    <mergeCell ref="I232:J232"/>
    <mergeCell ref="K232:L232"/>
    <mergeCell ref="A187:D187"/>
    <mergeCell ref="I187:J187"/>
    <mergeCell ref="K187:L187"/>
    <mergeCell ref="G187:H187"/>
    <mergeCell ref="E187:F187"/>
    <mergeCell ref="A192:D192"/>
    <mergeCell ref="A191:D191"/>
    <mergeCell ref="A190:D190"/>
    <mergeCell ref="K172:L172"/>
    <mergeCell ref="A172:D172"/>
    <mergeCell ref="E172:F172"/>
    <mergeCell ref="G172:H172"/>
    <mergeCell ref="I172:J172"/>
    <mergeCell ref="K192:L192"/>
    <mergeCell ref="E192:F192"/>
    <mergeCell ref="G192:H192"/>
    <mergeCell ref="I192:J192"/>
    <mergeCell ref="K190:L190"/>
    <mergeCell ref="E191:F191"/>
    <mergeCell ref="G191:H191"/>
    <mergeCell ref="I191:J191"/>
    <mergeCell ref="K191:L191"/>
    <mergeCell ref="E190:F190"/>
    <mergeCell ref="G190:H190"/>
    <mergeCell ref="G167:H167"/>
    <mergeCell ref="G166:H166"/>
    <mergeCell ref="I166:J166"/>
    <mergeCell ref="K168:L168"/>
    <mergeCell ref="D78:F78"/>
    <mergeCell ref="G78:I78"/>
    <mergeCell ref="J78:L78"/>
    <mergeCell ref="A144:C144"/>
    <mergeCell ref="A148:L148"/>
    <mergeCell ref="A150:C150"/>
    <mergeCell ref="D150:F150"/>
    <mergeCell ref="G150:I150"/>
    <mergeCell ref="D132:F132"/>
    <mergeCell ref="G132:I132"/>
    <mergeCell ref="J132:L132"/>
    <mergeCell ref="D133:F133"/>
    <mergeCell ref="G133:I133"/>
    <mergeCell ref="J133:L133"/>
    <mergeCell ref="D134:F134"/>
    <mergeCell ref="G134:I134"/>
    <mergeCell ref="J134:L134"/>
    <mergeCell ref="D135:F135"/>
    <mergeCell ref="G135:I135"/>
    <mergeCell ref="J135:L135"/>
    <mergeCell ref="D138:F138"/>
    <mergeCell ref="G138:I138"/>
    <mergeCell ref="J138:L138"/>
    <mergeCell ref="G119:H119"/>
    <mergeCell ref="A30:C30"/>
    <mergeCell ref="A69:C69"/>
    <mergeCell ref="D69:F69"/>
    <mergeCell ref="G69:I69"/>
    <mergeCell ref="J69:L69"/>
    <mergeCell ref="D68:F68"/>
    <mergeCell ref="G68:I68"/>
    <mergeCell ref="J68:L68"/>
    <mergeCell ref="D67:F67"/>
    <mergeCell ref="G67:I67"/>
    <mergeCell ref="E42:H42"/>
    <mergeCell ref="K45:L45"/>
    <mergeCell ref="A45:B45"/>
    <mergeCell ref="G45:H45"/>
    <mergeCell ref="I45:J45"/>
    <mergeCell ref="E45:F45"/>
    <mergeCell ref="C45:D45"/>
    <mergeCell ref="A51:B51"/>
    <mergeCell ref="A50:B50"/>
    <mergeCell ref="A48:B48"/>
    <mergeCell ref="A101:B101"/>
    <mergeCell ref="A97:B97"/>
    <mergeCell ref="A98:B98"/>
    <mergeCell ref="A99:B99"/>
    <mergeCell ref="A95:B95"/>
    <mergeCell ref="A96:B96"/>
    <mergeCell ref="A76:C76"/>
    <mergeCell ref="A81:C81"/>
    <mergeCell ref="C60:D60"/>
    <mergeCell ref="C61:D61"/>
    <mergeCell ref="D76:F76"/>
    <mergeCell ref="D77:F77"/>
    <mergeCell ref="A66:C66"/>
    <mergeCell ref="D66:F66"/>
    <mergeCell ref="A77:C77"/>
    <mergeCell ref="A78:C78"/>
    <mergeCell ref="A79:C79"/>
    <mergeCell ref="A93:B94"/>
    <mergeCell ref="A100:B100"/>
    <mergeCell ref="D82:F82"/>
    <mergeCell ref="A82:C82"/>
    <mergeCell ref="D81:F81"/>
    <mergeCell ref="D80:F80"/>
    <mergeCell ref="A80:C80"/>
    <mergeCell ref="F285:H285"/>
    <mergeCell ref="F284:H284"/>
    <mergeCell ref="F283:H283"/>
    <mergeCell ref="F282:H282"/>
    <mergeCell ref="F281:H281"/>
    <mergeCell ref="F280:H280"/>
    <mergeCell ref="A285:E285"/>
    <mergeCell ref="F279:H279"/>
    <mergeCell ref="A279:E279"/>
    <mergeCell ref="A284:E284"/>
    <mergeCell ref="A283:E283"/>
    <mergeCell ref="A282:E282"/>
    <mergeCell ref="A281:E281"/>
    <mergeCell ref="A280:E280"/>
    <mergeCell ref="G77:I77"/>
    <mergeCell ref="K62:L62"/>
    <mergeCell ref="K61:L61"/>
    <mergeCell ref="E62:F62"/>
    <mergeCell ref="I62:J62"/>
    <mergeCell ref="J77:L77"/>
    <mergeCell ref="G66:I66"/>
    <mergeCell ref="J66:L66"/>
    <mergeCell ref="G51:H51"/>
    <mergeCell ref="I52:J52"/>
    <mergeCell ref="I53:J53"/>
    <mergeCell ref="G54:H54"/>
    <mergeCell ref="I51:J51"/>
    <mergeCell ref="G50:H50"/>
    <mergeCell ref="C48:D48"/>
    <mergeCell ref="G48:H48"/>
    <mergeCell ref="C49:D49"/>
    <mergeCell ref="C50:D50"/>
    <mergeCell ref="G62:H62"/>
    <mergeCell ref="G61:H61"/>
    <mergeCell ref="K59:L59"/>
    <mergeCell ref="G53:H53"/>
    <mergeCell ref="I50:J50"/>
    <mergeCell ref="K51:L51"/>
    <mergeCell ref="K50:L50"/>
    <mergeCell ref="C51:D51"/>
    <mergeCell ref="I48:J48"/>
    <mergeCell ref="I49:J49"/>
    <mergeCell ref="A32:C32"/>
    <mergeCell ref="A4:L4"/>
    <mergeCell ref="A6:C6"/>
    <mergeCell ref="G49:H49"/>
    <mergeCell ref="C46:D46"/>
    <mergeCell ref="C47:D47"/>
    <mergeCell ref="G47:H47"/>
    <mergeCell ref="G46:H46"/>
    <mergeCell ref="K46:L46"/>
    <mergeCell ref="A8:F8"/>
    <mergeCell ref="G8:H8"/>
    <mergeCell ref="J8:K8"/>
    <mergeCell ref="K47:L47"/>
    <mergeCell ref="A10:L10"/>
    <mergeCell ref="A19:L19"/>
    <mergeCell ref="A23:C24"/>
    <mergeCell ref="K48:L48"/>
    <mergeCell ref="K49:L49"/>
    <mergeCell ref="I46:J46"/>
    <mergeCell ref="I47:J47"/>
    <mergeCell ref="C112:D112"/>
    <mergeCell ref="C111:D111"/>
    <mergeCell ref="E111:F111"/>
    <mergeCell ref="G111:H111"/>
    <mergeCell ref="E112:F112"/>
    <mergeCell ref="G112:H112"/>
    <mergeCell ref="I110:J110"/>
    <mergeCell ref="K110:L110"/>
    <mergeCell ref="I111:J111"/>
    <mergeCell ref="K111:L111"/>
    <mergeCell ref="I112:J112"/>
    <mergeCell ref="K112:L112"/>
    <mergeCell ref="E109:F109"/>
    <mergeCell ref="C109:D109"/>
    <mergeCell ref="I108:J108"/>
    <mergeCell ref="K108:L108"/>
    <mergeCell ref="C108:D108"/>
    <mergeCell ref="E108:F108"/>
    <mergeCell ref="G108:H108"/>
    <mergeCell ref="D23:K23"/>
    <mergeCell ref="A25:C25"/>
    <mergeCell ref="A31:C31"/>
    <mergeCell ref="A26:C26"/>
    <mergeCell ref="A27:C27"/>
    <mergeCell ref="A28:C28"/>
    <mergeCell ref="A29:C29"/>
    <mergeCell ref="I107:J107"/>
    <mergeCell ref="I106:J106"/>
    <mergeCell ref="C107:D107"/>
    <mergeCell ref="K107:L107"/>
    <mergeCell ref="K106:L106"/>
    <mergeCell ref="K52:L52"/>
    <mergeCell ref="K53:L53"/>
    <mergeCell ref="C52:D52"/>
    <mergeCell ref="G52:H52"/>
    <mergeCell ref="C53:D53"/>
    <mergeCell ref="G139:I139"/>
    <mergeCell ref="J139:L139"/>
    <mergeCell ref="D136:F136"/>
    <mergeCell ref="G136:I136"/>
    <mergeCell ref="J136:L136"/>
    <mergeCell ref="K105:L105"/>
    <mergeCell ref="G105:H105"/>
    <mergeCell ref="C105:D105"/>
    <mergeCell ref="E105:F105"/>
    <mergeCell ref="I105:J105"/>
    <mergeCell ref="C110:D110"/>
    <mergeCell ref="E110:F110"/>
    <mergeCell ref="G110:H110"/>
    <mergeCell ref="E107:F107"/>
    <mergeCell ref="G107:H107"/>
    <mergeCell ref="C106:D106"/>
    <mergeCell ref="E106:F106"/>
    <mergeCell ref="G106:H106"/>
    <mergeCell ref="I119:J119"/>
    <mergeCell ref="K119:L119"/>
    <mergeCell ref="A138:C138"/>
    <mergeCell ref="K109:L109"/>
    <mergeCell ref="I109:J109"/>
    <mergeCell ref="G109:H109"/>
    <mergeCell ref="I180:J180"/>
    <mergeCell ref="K180:L180"/>
    <mergeCell ref="E179:F179"/>
    <mergeCell ref="G179:H179"/>
    <mergeCell ref="I179:J179"/>
    <mergeCell ref="A112:B112"/>
    <mergeCell ref="A111:B111"/>
    <mergeCell ref="E118:L118"/>
    <mergeCell ref="A118:D119"/>
    <mergeCell ref="E119:F119"/>
    <mergeCell ref="A139:C139"/>
    <mergeCell ref="A128:L128"/>
    <mergeCell ref="A151:C151"/>
    <mergeCell ref="D151:F151"/>
    <mergeCell ref="G151:I151"/>
    <mergeCell ref="J151:L151"/>
    <mergeCell ref="A146:C146"/>
    <mergeCell ref="D146:F146"/>
    <mergeCell ref="G146:I146"/>
    <mergeCell ref="J146:L146"/>
    <mergeCell ref="D144:F144"/>
    <mergeCell ref="G144:I144"/>
    <mergeCell ref="J144:L144"/>
    <mergeCell ref="D139:F139"/>
    <mergeCell ref="A174:L174"/>
    <mergeCell ref="I167:J167"/>
    <mergeCell ref="K167:L167"/>
    <mergeCell ref="E166:F166"/>
    <mergeCell ref="A169:D169"/>
    <mergeCell ref="A168:D168"/>
    <mergeCell ref="A167:D167"/>
    <mergeCell ref="A166:D166"/>
    <mergeCell ref="A254:B254"/>
    <mergeCell ref="A247:B247"/>
    <mergeCell ref="A248:B248"/>
    <mergeCell ref="A250:B250"/>
    <mergeCell ref="A251:B251"/>
    <mergeCell ref="A252:B252"/>
    <mergeCell ref="A253:B253"/>
    <mergeCell ref="A249:B249"/>
    <mergeCell ref="A181:D181"/>
    <mergeCell ref="E181:F181"/>
    <mergeCell ref="G181:H181"/>
    <mergeCell ref="I181:J181"/>
    <mergeCell ref="K181:L181"/>
    <mergeCell ref="K179:L179"/>
    <mergeCell ref="E180:F180"/>
    <mergeCell ref="G180:H180"/>
    <mergeCell ref="C259:D259"/>
    <mergeCell ref="E259:F259"/>
    <mergeCell ref="G259:H259"/>
    <mergeCell ref="I259:J259"/>
    <mergeCell ref="A259:B259"/>
    <mergeCell ref="F263:H263"/>
    <mergeCell ref="F273:G273"/>
    <mergeCell ref="A270:G270"/>
    <mergeCell ref="A271:G271"/>
    <mergeCell ref="A272:G272"/>
    <mergeCell ref="A273:E273"/>
    <mergeCell ref="A261:L261"/>
    <mergeCell ref="A263:E263"/>
    <mergeCell ref="A265:L265"/>
    <mergeCell ref="A269:G269"/>
    <mergeCell ref="H269:K269"/>
    <mergeCell ref="A274:E274"/>
    <mergeCell ref="A299:L299"/>
    <mergeCell ref="G17:J17"/>
    <mergeCell ref="G16:J16"/>
    <mergeCell ref="G15:J15"/>
    <mergeCell ref="G14:J14"/>
    <mergeCell ref="G13:J13"/>
    <mergeCell ref="G12:J12"/>
    <mergeCell ref="A17:F17"/>
    <mergeCell ref="A16:F16"/>
    <mergeCell ref="A15:F15"/>
    <mergeCell ref="A14:F14"/>
    <mergeCell ref="A13:F13"/>
    <mergeCell ref="A158:G158"/>
    <mergeCell ref="H158:I158"/>
    <mergeCell ref="H157:I157"/>
    <mergeCell ref="H156:I156"/>
    <mergeCell ref="A275:G275"/>
    <mergeCell ref="H275:K275"/>
    <mergeCell ref="H273:K274"/>
    <mergeCell ref="F274:G274"/>
    <mergeCell ref="H270:K270"/>
    <mergeCell ref="H271:K271"/>
    <mergeCell ref="H272:K272"/>
  </mergeCells>
  <conditionalFormatting sqref="G17:J17 M17">
    <cfRule type="expression" dxfId="17" priority="25" stopIfTrue="1">
      <formula>$G$17&lt;0</formula>
    </cfRule>
  </conditionalFormatting>
  <conditionalFormatting sqref="K32 G16:J16 M32">
    <cfRule type="expression" dxfId="16" priority="24" stopIfTrue="1">
      <formula>$G$16&lt;&gt;$K$32</formula>
    </cfRule>
  </conditionalFormatting>
  <conditionalFormatting sqref="J76:M76 K25">
    <cfRule type="expression" dxfId="15" priority="23" stopIfTrue="1">
      <formula>$K$25&lt;&gt;$J$76</formula>
    </cfRule>
  </conditionalFormatting>
  <conditionalFormatting sqref="J77:M77 K26">
    <cfRule type="expression" dxfId="14" priority="22" stopIfTrue="1">
      <formula>$K$26&lt;&gt;$J$77</formula>
    </cfRule>
  </conditionalFormatting>
  <conditionalFormatting sqref="J78:M78 K27">
    <cfRule type="expression" dxfId="13" priority="21" stopIfTrue="1">
      <formula>$K$27&lt;&gt;$J$78</formula>
    </cfRule>
  </conditionalFormatting>
  <conditionalFormatting sqref="J79:M79 K28">
    <cfRule type="expression" dxfId="12" priority="20" stopIfTrue="1">
      <formula>$K$28&lt;&gt;$J$79</formula>
    </cfRule>
  </conditionalFormatting>
  <conditionalFormatting sqref="J81:M81 K31">
    <cfRule type="expression" dxfId="11" priority="18" stopIfTrue="1">
      <formula>$J$81&lt;&gt;$K$31</formula>
    </cfRule>
  </conditionalFormatting>
  <conditionalFormatting sqref="J80:M80 K30">
    <cfRule type="expression" dxfId="10" priority="17" stopIfTrue="1">
      <formula>$K$30&lt;&gt;$J$80</formula>
    </cfRule>
  </conditionalFormatting>
  <conditionalFormatting sqref="D95 F95 H95 J95 L95 M101 G76:I76">
    <cfRule type="expression" dxfId="9" priority="10" stopIfTrue="1">
      <formula>SUM($D$95,$F$95,$H$95,$J$95,$L$95)&lt;&gt;$G$76</formula>
    </cfRule>
  </conditionalFormatting>
  <conditionalFormatting sqref="D96 F96 H96 J96 L96 M102 G77:I77">
    <cfRule type="expression" dxfId="8" priority="9" stopIfTrue="1">
      <formula>SUM($D$96,$F$96,$H$96,$J$96,$L$96)&lt;&gt;$G$77</formula>
    </cfRule>
  </conditionalFormatting>
  <conditionalFormatting sqref="D99 F99 H99 J99 L99 M103 G80:I80">
    <cfRule type="expression" dxfId="7" priority="8" stopIfTrue="1">
      <formula>SUM($D$99,$F$99,$H$99,$J$99,$L$99)&lt;&gt;$G$80</formula>
    </cfRule>
  </conditionalFormatting>
  <conditionalFormatting sqref="E181:F181 E172:F172 M178">
    <cfRule type="expression" dxfId="6" priority="7" stopIfTrue="1">
      <formula>$E$181&lt;&gt;$E$172</formula>
    </cfRule>
  </conditionalFormatting>
  <conditionalFormatting sqref="M179 G172:H172 G181:H181">
    <cfRule type="expression" dxfId="5" priority="6" stopIfTrue="1">
      <formula>$G$181&lt;&gt;$G$172</formula>
    </cfRule>
  </conditionalFormatting>
  <conditionalFormatting sqref="M180 I181:J181 I172:J172">
    <cfRule type="expression" dxfId="4" priority="5" stopIfTrue="1">
      <formula>$I$181&lt;&gt;$I$172</formula>
    </cfRule>
  </conditionalFormatting>
  <conditionalFormatting sqref="K181:M181 K172:L172">
    <cfRule type="expression" dxfId="3" priority="4" stopIfTrue="1">
      <formula>$K$181&lt;&gt;$K$172</formula>
    </cfRule>
  </conditionalFormatting>
  <conditionalFormatting sqref="E191:F191 L204:M204">
    <cfRule type="expression" dxfId="2" priority="3" stopIfTrue="1">
      <formula>$E$191&lt;&gt;$L$204</formula>
    </cfRule>
  </conditionalFormatting>
  <conditionalFormatting sqref="I191:J191 L226:M226">
    <cfRule type="expression" dxfId="1" priority="2" stopIfTrue="1">
      <formula>$L$226&lt;&gt;$I$191</formula>
    </cfRule>
  </conditionalFormatting>
  <conditionalFormatting sqref="J139:M139 A120:D120">
    <cfRule type="expression" dxfId="0" priority="1">
      <formula>$J$139&lt;&gt;$A$120</formula>
    </cfRule>
  </conditionalFormatting>
  <dataValidations count="5">
    <dataValidation type="whole" allowBlank="1" showInputMessage="1" showErrorMessage="1" sqref="A121:L126">
      <formula1>0</formula1>
      <formula2>1000000000</formula2>
    </dataValidation>
    <dataValidation type="whole" operator="greaterThanOrEqual" allowBlank="1" showInputMessage="1" showErrorMessage="1" sqref="F264:H264">
      <formula1>0</formula1>
    </dataValidation>
    <dataValidation type="whole" operator="greaterThan" allowBlank="1" showInputMessage="1" showErrorMessage="1" sqref="D25:K32 H275:K275 C46:D54 G46:H54 K46:L53 K59:L62 G59:H62 C59:D61 D67:L69 D76:L82 C95:L101 C106:L112 A120:L120 D132:L139 D144:L146 A151:L151 H156:I158 E166:L172 E179:L181 G13:J16 E198:L204 E220:L226 C234:L241 C247:L254 A259:J259 F263:H263 H270:K272 F273:G274 E188:L191">
      <formula1>-1</formula1>
    </dataValidation>
    <dataValidation type="decimal" operator="greaterThan" allowBlank="1" showInputMessage="1" showErrorMessage="1" sqref="F280:H285">
      <formula1>-1</formula1>
    </dataValidation>
    <dataValidation operator="greaterThan" allowBlank="1" showInputMessage="1" showErrorMessage="1" sqref="E192:L192"/>
  </dataValidations>
  <pageMargins left="0.70078740157480324" right="0.5" top="0.5" bottom="0.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617"/>
  <sheetViews>
    <sheetView zoomScale="85" zoomScaleNormal="85" workbookViewId="0">
      <selection activeCell="B2" sqref="B2"/>
    </sheetView>
  </sheetViews>
  <sheetFormatPr defaultRowHeight="15" x14ac:dyDescent="0.25"/>
  <cols>
    <col min="1" max="16384" width="9.140625" style="5"/>
  </cols>
  <sheetData>
    <row r="1" spans="1:2" x14ac:dyDescent="0.25">
      <c r="A1" s="5" t="s">
        <v>18</v>
      </c>
      <c r="B1" s="5" t="str">
        <f>ATI!D6</f>
        <v>Anciens Combattants Canada</v>
      </c>
    </row>
    <row r="2" spans="1:2" s="6" customFormat="1" x14ac:dyDescent="0.25">
      <c r="A2" s="6" t="s">
        <v>19</v>
      </c>
      <c r="B2" s="22" t="s">
        <v>1140</v>
      </c>
    </row>
    <row r="3" spans="1:2" x14ac:dyDescent="0.25">
      <c r="A3" s="5" t="s">
        <v>20</v>
      </c>
      <c r="B3" s="5">
        <f>ATI!G15</f>
        <v>262</v>
      </c>
    </row>
    <row r="4" spans="1:2" x14ac:dyDescent="0.25">
      <c r="A4" s="5" t="s">
        <v>21</v>
      </c>
      <c r="B4" s="5">
        <f>ATI!G16</f>
        <v>77</v>
      </c>
    </row>
    <row r="5" spans="1:2" x14ac:dyDescent="0.25">
      <c r="A5" s="5" t="s">
        <v>22</v>
      </c>
      <c r="B5" s="5">
        <f>ATI!G17</f>
        <v>339</v>
      </c>
    </row>
    <row r="6" spans="1:2" x14ac:dyDescent="0.25">
      <c r="A6" s="5" t="s">
        <v>23</v>
      </c>
      <c r="B6" s="5">
        <f>ATI!G18</f>
        <v>291</v>
      </c>
    </row>
    <row r="7" spans="1:2" x14ac:dyDescent="0.25">
      <c r="A7" s="5" t="s">
        <v>24</v>
      </c>
      <c r="B7" s="5">
        <f>ATI!G19</f>
        <v>48</v>
      </c>
    </row>
    <row r="8" spans="1:2" s="6" customFormat="1" x14ac:dyDescent="0.25">
      <c r="A8" s="6" t="s">
        <v>25</v>
      </c>
      <c r="B8" s="6">
        <f>ATI!G24</f>
        <v>54</v>
      </c>
    </row>
    <row r="9" spans="1:2" s="6" customFormat="1" x14ac:dyDescent="0.25">
      <c r="A9" s="6" t="s">
        <v>32</v>
      </c>
      <c r="B9" s="6">
        <f>ATI!G25</f>
        <v>5</v>
      </c>
    </row>
    <row r="10" spans="1:2" s="6" customFormat="1" x14ac:dyDescent="0.25">
      <c r="A10" s="6" t="s">
        <v>39</v>
      </c>
      <c r="B10" s="6">
        <f>ATI!G26</f>
        <v>7</v>
      </c>
    </row>
    <row r="11" spans="1:2" s="6" customFormat="1" x14ac:dyDescent="0.25">
      <c r="A11" s="6" t="s">
        <v>46</v>
      </c>
      <c r="B11" s="6">
        <f>ATI!G27</f>
        <v>14</v>
      </c>
    </row>
    <row r="12" spans="1:2" s="6" customFormat="1" x14ac:dyDescent="0.25">
      <c r="A12" s="6" t="s">
        <v>53</v>
      </c>
      <c r="B12" s="6">
        <f>ATI!G28</f>
        <v>152</v>
      </c>
    </row>
    <row r="13" spans="1:2" s="6" customFormat="1" x14ac:dyDescent="0.25">
      <c r="A13" s="6" t="s">
        <v>60</v>
      </c>
      <c r="B13" s="6">
        <f>ATI!G29</f>
        <v>30</v>
      </c>
    </row>
    <row r="14" spans="1:2" x14ac:dyDescent="0.25">
      <c r="A14" s="5" t="s">
        <v>74</v>
      </c>
      <c r="B14" s="5">
        <f>ATI!A36</f>
        <v>16</v>
      </c>
    </row>
    <row r="15" spans="1:2" x14ac:dyDescent="0.25">
      <c r="A15" s="5" t="s">
        <v>533</v>
      </c>
      <c r="B15" s="5">
        <f>ATI!B36</f>
        <v>17</v>
      </c>
    </row>
    <row r="16" spans="1:2" x14ac:dyDescent="0.25">
      <c r="A16" s="5" t="s">
        <v>534</v>
      </c>
      <c r="B16" s="5">
        <f>ATI!C36</f>
        <v>31</v>
      </c>
    </row>
    <row r="17" spans="1:2" x14ac:dyDescent="0.25">
      <c r="A17" s="5" t="s">
        <v>535</v>
      </c>
      <c r="B17" s="5">
        <f>ATI!D36</f>
        <v>14</v>
      </c>
    </row>
    <row r="18" spans="1:2" x14ac:dyDescent="0.25">
      <c r="A18" s="5" t="s">
        <v>536</v>
      </c>
      <c r="B18" s="5">
        <f>ATI!E36</f>
        <v>6</v>
      </c>
    </row>
    <row r="19" spans="1:2" x14ac:dyDescent="0.25">
      <c r="A19" s="5" t="s">
        <v>537</v>
      </c>
      <c r="B19" s="5">
        <f>ATI!F36</f>
        <v>1</v>
      </c>
    </row>
    <row r="20" spans="1:2" x14ac:dyDescent="0.25">
      <c r="A20" s="5" t="s">
        <v>538</v>
      </c>
      <c r="B20" s="5">
        <f>ATI!G36</f>
        <v>1</v>
      </c>
    </row>
    <row r="21" spans="1:2" s="6" customFormat="1" x14ac:dyDescent="0.25">
      <c r="A21" s="6" t="s">
        <v>100</v>
      </c>
      <c r="B21" s="6">
        <f>ATI!D52</f>
        <v>9</v>
      </c>
    </row>
    <row r="22" spans="1:2" s="6" customFormat="1" x14ac:dyDescent="0.25">
      <c r="A22" s="6" t="s">
        <v>539</v>
      </c>
      <c r="B22" s="6">
        <f>ATI!E52</f>
        <v>31</v>
      </c>
    </row>
    <row r="23" spans="1:2" s="6" customFormat="1" x14ac:dyDescent="0.25">
      <c r="A23" s="6" t="s">
        <v>540</v>
      </c>
      <c r="B23" s="6">
        <f>ATI!F52</f>
        <v>26</v>
      </c>
    </row>
    <row r="24" spans="1:2" s="6" customFormat="1" x14ac:dyDescent="0.25">
      <c r="A24" s="6" t="s">
        <v>541</v>
      </c>
      <c r="B24" s="6">
        <f>ATI!G52</f>
        <v>11</v>
      </c>
    </row>
    <row r="25" spans="1:2" s="6" customFormat="1" x14ac:dyDescent="0.25">
      <c r="A25" s="6" t="s">
        <v>542</v>
      </c>
      <c r="B25" s="6">
        <f>ATI!H52</f>
        <v>3</v>
      </c>
    </row>
    <row r="26" spans="1:2" s="6" customFormat="1" x14ac:dyDescent="0.25">
      <c r="A26" s="6" t="s">
        <v>543</v>
      </c>
      <c r="B26" s="6">
        <f>ATI!I52</f>
        <v>5</v>
      </c>
    </row>
    <row r="27" spans="1:2" s="6" customFormat="1" x14ac:dyDescent="0.25">
      <c r="A27" s="6" t="s">
        <v>544</v>
      </c>
      <c r="B27" s="6">
        <f>ATI!J52</f>
        <v>0</v>
      </c>
    </row>
    <row r="28" spans="1:2" s="6" customFormat="1" x14ac:dyDescent="0.25">
      <c r="A28" s="6" t="s">
        <v>101</v>
      </c>
      <c r="B28" s="6">
        <f>ATI!D53</f>
        <v>1</v>
      </c>
    </row>
    <row r="29" spans="1:2" s="6" customFormat="1" x14ac:dyDescent="0.25">
      <c r="A29" s="6" t="s">
        <v>545</v>
      </c>
      <c r="B29" s="6">
        <f>ATI!E53</f>
        <v>40</v>
      </c>
    </row>
    <row r="30" spans="1:2" s="6" customFormat="1" x14ac:dyDescent="0.25">
      <c r="A30" s="6" t="s">
        <v>546</v>
      </c>
      <c r="B30" s="6">
        <f>ATI!F53</f>
        <v>40</v>
      </c>
    </row>
    <row r="31" spans="1:2" s="6" customFormat="1" x14ac:dyDescent="0.25">
      <c r="A31" s="6" t="s">
        <v>547</v>
      </c>
      <c r="B31" s="6">
        <f>ATI!G53</f>
        <v>32</v>
      </c>
    </row>
    <row r="32" spans="1:2" s="6" customFormat="1" x14ac:dyDescent="0.25">
      <c r="A32" s="6" t="s">
        <v>548</v>
      </c>
      <c r="B32" s="6">
        <f>ATI!H53</f>
        <v>10</v>
      </c>
    </row>
    <row r="33" spans="1:2" s="6" customFormat="1" x14ac:dyDescent="0.25">
      <c r="A33" s="6" t="s">
        <v>549</v>
      </c>
      <c r="B33" s="6">
        <f>ATI!I53</f>
        <v>20</v>
      </c>
    </row>
    <row r="34" spans="1:2" s="6" customFormat="1" x14ac:dyDescent="0.25">
      <c r="A34" s="6" t="s">
        <v>550</v>
      </c>
      <c r="B34" s="6">
        <f>ATI!J53</f>
        <v>6</v>
      </c>
    </row>
    <row r="35" spans="1:2" s="6" customFormat="1" x14ac:dyDescent="0.25">
      <c r="A35" s="6" t="s">
        <v>102</v>
      </c>
      <c r="B35" s="6">
        <f>ATI!D54</f>
        <v>0</v>
      </c>
    </row>
    <row r="36" spans="1:2" s="6" customFormat="1" x14ac:dyDescent="0.25">
      <c r="A36" s="6" t="s">
        <v>551</v>
      </c>
      <c r="B36" s="6">
        <f>ATI!E54</f>
        <v>0</v>
      </c>
    </row>
    <row r="37" spans="1:2" s="6" customFormat="1" x14ac:dyDescent="0.25">
      <c r="A37" s="6" t="s">
        <v>552</v>
      </c>
      <c r="B37" s="6">
        <f>ATI!F54</f>
        <v>0</v>
      </c>
    </row>
    <row r="38" spans="1:2" s="6" customFormat="1" x14ac:dyDescent="0.25">
      <c r="A38" s="6" t="s">
        <v>553</v>
      </c>
      <c r="B38" s="6">
        <f>ATI!G54</f>
        <v>0</v>
      </c>
    </row>
    <row r="39" spans="1:2" s="6" customFormat="1" x14ac:dyDescent="0.25">
      <c r="A39" s="6" t="s">
        <v>554</v>
      </c>
      <c r="B39" s="6">
        <f>ATI!H54</f>
        <v>0</v>
      </c>
    </row>
    <row r="40" spans="1:2" s="6" customFormat="1" x14ac:dyDescent="0.25">
      <c r="A40" s="6" t="s">
        <v>555</v>
      </c>
      <c r="B40" s="6">
        <f>ATI!I54</f>
        <v>0</v>
      </c>
    </row>
    <row r="41" spans="1:2" s="6" customFormat="1" x14ac:dyDescent="0.25">
      <c r="A41" s="6" t="s">
        <v>556</v>
      </c>
      <c r="B41" s="6">
        <f>ATI!J54</f>
        <v>0</v>
      </c>
    </row>
    <row r="42" spans="1:2" s="6" customFormat="1" x14ac:dyDescent="0.25">
      <c r="A42" s="6" t="s">
        <v>103</v>
      </c>
      <c r="B42" s="6">
        <f>ATI!D55</f>
        <v>0</v>
      </c>
    </row>
    <row r="43" spans="1:2" s="6" customFormat="1" x14ac:dyDescent="0.25">
      <c r="A43" s="6" t="s">
        <v>557</v>
      </c>
      <c r="B43" s="6">
        <f>ATI!E55</f>
        <v>0</v>
      </c>
    </row>
    <row r="44" spans="1:2" s="6" customFormat="1" x14ac:dyDescent="0.25">
      <c r="A44" s="6" t="s">
        <v>558</v>
      </c>
      <c r="B44" s="6">
        <f>ATI!F55</f>
        <v>0</v>
      </c>
    </row>
    <row r="45" spans="1:2" s="6" customFormat="1" x14ac:dyDescent="0.25">
      <c r="A45" s="6" t="s">
        <v>559</v>
      </c>
      <c r="B45" s="6">
        <f>ATI!G55</f>
        <v>0</v>
      </c>
    </row>
    <row r="46" spans="1:2" s="6" customFormat="1" x14ac:dyDescent="0.25">
      <c r="A46" s="6" t="s">
        <v>560</v>
      </c>
      <c r="B46" s="6">
        <f>ATI!H55</f>
        <v>0</v>
      </c>
    </row>
    <row r="47" spans="1:2" s="6" customFormat="1" x14ac:dyDescent="0.25">
      <c r="A47" s="6" t="s">
        <v>561</v>
      </c>
      <c r="B47" s="6">
        <f>ATI!I55</f>
        <v>0</v>
      </c>
    </row>
    <row r="48" spans="1:2" s="6" customFormat="1" x14ac:dyDescent="0.25">
      <c r="A48" s="6" t="s">
        <v>562</v>
      </c>
      <c r="B48" s="6">
        <f>ATI!J55</f>
        <v>0</v>
      </c>
    </row>
    <row r="49" spans="1:2" s="6" customFormat="1" x14ac:dyDescent="0.25">
      <c r="A49" s="6" t="s">
        <v>104</v>
      </c>
      <c r="B49" s="6">
        <f>ATI!D56</f>
        <v>10</v>
      </c>
    </row>
    <row r="50" spans="1:2" s="6" customFormat="1" x14ac:dyDescent="0.25">
      <c r="A50" s="6" t="s">
        <v>563</v>
      </c>
      <c r="B50" s="6">
        <f>ATI!E56</f>
        <v>13</v>
      </c>
    </row>
    <row r="51" spans="1:2" s="6" customFormat="1" x14ac:dyDescent="0.25">
      <c r="A51" s="6" t="s">
        <v>564</v>
      </c>
      <c r="B51" s="6">
        <f>ATI!F56</f>
        <v>0</v>
      </c>
    </row>
    <row r="52" spans="1:2" s="6" customFormat="1" x14ac:dyDescent="0.25">
      <c r="A52" s="6" t="s">
        <v>565</v>
      </c>
      <c r="B52" s="6">
        <f>ATI!G56</f>
        <v>2</v>
      </c>
    </row>
    <row r="53" spans="1:2" s="6" customFormat="1" x14ac:dyDescent="0.25">
      <c r="A53" s="6" t="s">
        <v>566</v>
      </c>
      <c r="B53" s="6">
        <f>ATI!H56</f>
        <v>0</v>
      </c>
    </row>
    <row r="54" spans="1:2" s="6" customFormat="1" x14ac:dyDescent="0.25">
      <c r="A54" s="6" t="s">
        <v>567</v>
      </c>
      <c r="B54" s="6">
        <f>ATI!I56</f>
        <v>0</v>
      </c>
    </row>
    <row r="55" spans="1:2" s="6" customFormat="1" x14ac:dyDescent="0.25">
      <c r="A55" s="6" t="s">
        <v>568</v>
      </c>
      <c r="B55" s="6">
        <f>ATI!J56</f>
        <v>0</v>
      </c>
    </row>
    <row r="56" spans="1:2" s="6" customFormat="1" x14ac:dyDescent="0.25">
      <c r="A56" s="6" t="s">
        <v>105</v>
      </c>
      <c r="B56" s="6">
        <f>ATI!D57</f>
        <v>16</v>
      </c>
    </row>
    <row r="57" spans="1:2" s="6" customFormat="1" x14ac:dyDescent="0.25">
      <c r="A57" s="6" t="s">
        <v>569</v>
      </c>
      <c r="B57" s="6">
        <f>ATI!E57</f>
        <v>0</v>
      </c>
    </row>
    <row r="58" spans="1:2" s="6" customFormat="1" x14ac:dyDescent="0.25">
      <c r="A58" s="6" t="s">
        <v>570</v>
      </c>
      <c r="B58" s="6">
        <f>ATI!F57</f>
        <v>0</v>
      </c>
    </row>
    <row r="59" spans="1:2" s="6" customFormat="1" x14ac:dyDescent="0.25">
      <c r="A59" s="6" t="s">
        <v>571</v>
      </c>
      <c r="B59" s="6">
        <f>ATI!G57</f>
        <v>0</v>
      </c>
    </row>
    <row r="60" spans="1:2" s="6" customFormat="1" x14ac:dyDescent="0.25">
      <c r="A60" s="6" t="s">
        <v>572</v>
      </c>
      <c r="B60" s="6">
        <f>ATI!H57</f>
        <v>0</v>
      </c>
    </row>
    <row r="61" spans="1:2" s="6" customFormat="1" x14ac:dyDescent="0.25">
      <c r="A61" s="6" t="s">
        <v>573</v>
      </c>
      <c r="B61" s="6">
        <f>ATI!I57</f>
        <v>0</v>
      </c>
    </row>
    <row r="62" spans="1:2" s="6" customFormat="1" x14ac:dyDescent="0.25">
      <c r="A62" s="6" t="s">
        <v>574</v>
      </c>
      <c r="B62" s="6">
        <f>ATI!J57</f>
        <v>0</v>
      </c>
    </row>
    <row r="63" spans="1:2" s="6" customFormat="1" x14ac:dyDescent="0.25">
      <c r="A63" s="6" t="s">
        <v>106</v>
      </c>
      <c r="B63" s="6">
        <f>ATI!D58</f>
        <v>8</v>
      </c>
    </row>
    <row r="64" spans="1:2" s="6" customFormat="1" x14ac:dyDescent="0.25">
      <c r="A64" s="6" t="s">
        <v>575</v>
      </c>
      <c r="B64" s="6">
        <f>ATI!E58</f>
        <v>4</v>
      </c>
    </row>
    <row r="65" spans="1:2" s="6" customFormat="1" x14ac:dyDescent="0.25">
      <c r="A65" s="6" t="s">
        <v>576</v>
      </c>
      <c r="B65" s="6">
        <f>ATI!F58</f>
        <v>2</v>
      </c>
    </row>
    <row r="66" spans="1:2" s="6" customFormat="1" x14ac:dyDescent="0.25">
      <c r="A66" s="6" t="s">
        <v>577</v>
      </c>
      <c r="B66" s="6">
        <f>ATI!G58</f>
        <v>0</v>
      </c>
    </row>
    <row r="67" spans="1:2" s="6" customFormat="1" x14ac:dyDescent="0.25">
      <c r="A67" s="6" t="s">
        <v>578</v>
      </c>
      <c r="B67" s="6">
        <f>ATI!H58</f>
        <v>0</v>
      </c>
    </row>
    <row r="68" spans="1:2" s="6" customFormat="1" x14ac:dyDescent="0.25">
      <c r="A68" s="6" t="s">
        <v>579</v>
      </c>
      <c r="B68" s="6">
        <f>ATI!I58</f>
        <v>0</v>
      </c>
    </row>
    <row r="69" spans="1:2" s="6" customFormat="1" x14ac:dyDescent="0.25">
      <c r="A69" s="6" t="s">
        <v>580</v>
      </c>
      <c r="B69" s="6">
        <f>ATI!J58</f>
        <v>2</v>
      </c>
    </row>
    <row r="70" spans="1:2" s="6" customFormat="1" x14ac:dyDescent="0.25">
      <c r="A70" s="6" t="s">
        <v>107</v>
      </c>
      <c r="B70" s="6">
        <f>ATI!D59</f>
        <v>0</v>
      </c>
    </row>
    <row r="71" spans="1:2" s="6" customFormat="1" x14ac:dyDescent="0.25">
      <c r="A71" s="6" t="s">
        <v>581</v>
      </c>
      <c r="B71" s="6">
        <f>ATI!E59</f>
        <v>0</v>
      </c>
    </row>
    <row r="72" spans="1:2" s="6" customFormat="1" x14ac:dyDescent="0.25">
      <c r="A72" s="6" t="s">
        <v>582</v>
      </c>
      <c r="B72" s="6">
        <f>ATI!F59</f>
        <v>0</v>
      </c>
    </row>
    <row r="73" spans="1:2" s="6" customFormat="1" x14ac:dyDescent="0.25">
      <c r="A73" s="6" t="s">
        <v>583</v>
      </c>
      <c r="B73" s="6">
        <f>ATI!G59</f>
        <v>0</v>
      </c>
    </row>
    <row r="74" spans="1:2" s="6" customFormat="1" x14ac:dyDescent="0.25">
      <c r="A74" s="6" t="s">
        <v>584</v>
      </c>
      <c r="B74" s="6">
        <f>ATI!H59</f>
        <v>0</v>
      </c>
    </row>
    <row r="75" spans="1:2" s="6" customFormat="1" x14ac:dyDescent="0.25">
      <c r="A75" s="6" t="s">
        <v>585</v>
      </c>
      <c r="B75" s="6">
        <f>ATI!I59</f>
        <v>0</v>
      </c>
    </row>
    <row r="76" spans="1:2" s="6" customFormat="1" x14ac:dyDescent="0.25">
      <c r="A76" s="6" t="s">
        <v>586</v>
      </c>
      <c r="B76" s="6">
        <f>ATI!J59</f>
        <v>0</v>
      </c>
    </row>
    <row r="77" spans="1:2" s="7" customFormat="1" x14ac:dyDescent="0.25">
      <c r="A77" s="7" t="s">
        <v>111</v>
      </c>
      <c r="B77" s="7">
        <f>ATI!C65</f>
        <v>1</v>
      </c>
    </row>
    <row r="78" spans="1:2" s="7" customFormat="1" x14ac:dyDescent="0.25">
      <c r="A78" s="7" t="s">
        <v>114</v>
      </c>
      <c r="B78" s="7">
        <f>ATI!C66</f>
        <v>0</v>
      </c>
    </row>
    <row r="79" spans="1:2" s="7" customFormat="1" x14ac:dyDescent="0.25">
      <c r="A79" s="7" t="s">
        <v>587</v>
      </c>
      <c r="B79" s="7">
        <f>ATI!C67</f>
        <v>1</v>
      </c>
    </row>
    <row r="80" spans="1:2" s="7" customFormat="1" x14ac:dyDescent="0.25">
      <c r="A80" s="7" t="s">
        <v>588</v>
      </c>
      <c r="B80" s="7">
        <f>ATI!C68</f>
        <v>0</v>
      </c>
    </row>
    <row r="81" spans="1:2" s="7" customFormat="1" x14ac:dyDescent="0.25">
      <c r="A81" s="7" t="s">
        <v>589</v>
      </c>
      <c r="B81" s="7">
        <f>ATI!C69</f>
        <v>0</v>
      </c>
    </row>
    <row r="82" spans="1:2" s="7" customFormat="1" x14ac:dyDescent="0.25">
      <c r="A82" s="7" t="s">
        <v>590</v>
      </c>
      <c r="B82" s="7">
        <f>ATI!C70</f>
        <v>1</v>
      </c>
    </row>
    <row r="83" spans="1:2" s="7" customFormat="1" x14ac:dyDescent="0.25">
      <c r="A83" s="7" t="s">
        <v>591</v>
      </c>
      <c r="B83" s="7">
        <f>ATI!C71</f>
        <v>1</v>
      </c>
    </row>
    <row r="84" spans="1:2" s="7" customFormat="1" x14ac:dyDescent="0.25">
      <c r="A84" s="7" t="s">
        <v>592</v>
      </c>
      <c r="B84" s="7">
        <f>ATI!C72</f>
        <v>0</v>
      </c>
    </row>
    <row r="85" spans="1:2" s="7" customFormat="1" x14ac:dyDescent="0.25">
      <c r="A85" s="7" t="s">
        <v>593</v>
      </c>
      <c r="B85" s="7">
        <f>ATI!C73</f>
        <v>1</v>
      </c>
    </row>
    <row r="86" spans="1:2" s="7" customFormat="1" x14ac:dyDescent="0.25">
      <c r="A86" s="7" t="s">
        <v>594</v>
      </c>
      <c r="B86" s="7">
        <f>ATI!C74</f>
        <v>1</v>
      </c>
    </row>
    <row r="87" spans="1:2" s="7" customFormat="1" x14ac:dyDescent="0.25">
      <c r="A87" s="7" t="s">
        <v>595</v>
      </c>
      <c r="B87" s="7">
        <f>ATI!C75</f>
        <v>0</v>
      </c>
    </row>
    <row r="88" spans="1:2" s="7" customFormat="1" x14ac:dyDescent="0.25">
      <c r="A88" s="7" t="s">
        <v>596</v>
      </c>
      <c r="B88" s="7">
        <f>ATI!C76</f>
        <v>0</v>
      </c>
    </row>
    <row r="89" spans="1:2" s="7" customFormat="1" x14ac:dyDescent="0.25">
      <c r="A89" s="7" t="s">
        <v>597</v>
      </c>
      <c r="B89" s="7">
        <f>ATI!C77</f>
        <v>2</v>
      </c>
    </row>
    <row r="90" spans="1:2" s="7" customFormat="1" x14ac:dyDescent="0.25">
      <c r="A90" s="7" t="s">
        <v>598</v>
      </c>
      <c r="B90" s="7">
        <f>ATI!C78</f>
        <v>0</v>
      </c>
    </row>
    <row r="91" spans="1:2" s="7" customFormat="1" x14ac:dyDescent="0.25">
      <c r="A91" s="7" t="s">
        <v>599</v>
      </c>
      <c r="B91" s="7">
        <f>ATI!C79</f>
        <v>0</v>
      </c>
    </row>
    <row r="92" spans="1:2" s="7" customFormat="1" x14ac:dyDescent="0.25">
      <c r="A92" s="7" t="s">
        <v>600</v>
      </c>
      <c r="B92" s="7">
        <f>ATI!C80</f>
        <v>1</v>
      </c>
    </row>
    <row r="93" spans="1:2" s="7" customFormat="1" x14ac:dyDescent="0.25">
      <c r="A93" s="7" t="s">
        <v>601</v>
      </c>
      <c r="B93" s="7">
        <f>ATI!C81</f>
        <v>1</v>
      </c>
    </row>
    <row r="94" spans="1:2" s="7" customFormat="1" x14ac:dyDescent="0.25">
      <c r="A94" s="7" t="s">
        <v>602</v>
      </c>
      <c r="B94" s="7">
        <f>ATI!C82</f>
        <v>0</v>
      </c>
    </row>
    <row r="95" spans="1:2" s="7" customFormat="1" x14ac:dyDescent="0.25">
      <c r="A95" s="7" t="s">
        <v>603</v>
      </c>
      <c r="B95" s="7">
        <f>ATI!F65</f>
        <v>17</v>
      </c>
    </row>
    <row r="96" spans="1:2" s="7" customFormat="1" x14ac:dyDescent="0.25">
      <c r="A96" s="7" t="s">
        <v>604</v>
      </c>
      <c r="B96" s="7">
        <f>ATI!F66</f>
        <v>0</v>
      </c>
    </row>
    <row r="97" spans="1:2" s="7" customFormat="1" x14ac:dyDescent="0.25">
      <c r="A97" s="7" t="s">
        <v>605</v>
      </c>
      <c r="B97" s="7">
        <f>ATI!F67</f>
        <v>0</v>
      </c>
    </row>
    <row r="98" spans="1:2" s="7" customFormat="1" x14ac:dyDescent="0.25">
      <c r="A98" s="7" t="s">
        <v>606</v>
      </c>
      <c r="B98" s="7">
        <f>ATI!F68</f>
        <v>17</v>
      </c>
    </row>
    <row r="99" spans="1:2" s="7" customFormat="1" x14ac:dyDescent="0.25">
      <c r="A99" s="7" t="s">
        <v>607</v>
      </c>
      <c r="B99" s="7">
        <f>ATI!F69</f>
        <v>0</v>
      </c>
    </row>
    <row r="100" spans="1:2" s="7" customFormat="1" x14ac:dyDescent="0.25">
      <c r="A100" s="7" t="s">
        <v>608</v>
      </c>
      <c r="B100" s="7">
        <f>ATI!F70</f>
        <v>0</v>
      </c>
    </row>
    <row r="101" spans="1:2" s="7" customFormat="1" x14ac:dyDescent="0.25">
      <c r="A101" s="7" t="s">
        <v>609</v>
      </c>
      <c r="B101" s="7">
        <f>ATI!F71</f>
        <v>0</v>
      </c>
    </row>
    <row r="102" spans="1:2" s="7" customFormat="1" x14ac:dyDescent="0.25">
      <c r="A102" s="7" t="s">
        <v>610</v>
      </c>
      <c r="B102" s="7">
        <f>ATI!F72</f>
        <v>0</v>
      </c>
    </row>
    <row r="103" spans="1:2" s="7" customFormat="1" x14ac:dyDescent="0.25">
      <c r="A103" s="7" t="s">
        <v>611</v>
      </c>
      <c r="B103" s="7">
        <f>ATI!F73</f>
        <v>0</v>
      </c>
    </row>
    <row r="104" spans="1:2" s="7" customFormat="1" x14ac:dyDescent="0.25">
      <c r="A104" s="7" t="s">
        <v>612</v>
      </c>
      <c r="B104" s="7">
        <f>ATI!F74</f>
        <v>0</v>
      </c>
    </row>
    <row r="105" spans="1:2" s="7" customFormat="1" x14ac:dyDescent="0.25">
      <c r="A105" s="7" t="s">
        <v>613</v>
      </c>
      <c r="B105" s="7">
        <f>ATI!F75</f>
        <v>0</v>
      </c>
    </row>
    <row r="106" spans="1:2" s="7" customFormat="1" x14ac:dyDescent="0.25">
      <c r="A106" s="7" t="s">
        <v>614</v>
      </c>
      <c r="B106" s="7">
        <f>ATI!F76</f>
        <v>0</v>
      </c>
    </row>
    <row r="107" spans="1:2" s="7" customFormat="1" x14ac:dyDescent="0.25">
      <c r="A107" s="7" t="s">
        <v>615</v>
      </c>
      <c r="B107" s="7">
        <f>ATI!F77</f>
        <v>0</v>
      </c>
    </row>
    <row r="108" spans="1:2" s="7" customFormat="1" x14ac:dyDescent="0.25">
      <c r="A108" s="7" t="s">
        <v>616</v>
      </c>
      <c r="B108" s="7">
        <f>ATI!F78</f>
        <v>0</v>
      </c>
    </row>
    <row r="109" spans="1:2" s="7" customFormat="1" x14ac:dyDescent="0.25">
      <c r="A109" s="7" t="s">
        <v>617</v>
      </c>
      <c r="B109" s="7">
        <f>ATI!F79</f>
        <v>1</v>
      </c>
    </row>
    <row r="110" spans="1:2" s="7" customFormat="1" x14ac:dyDescent="0.25">
      <c r="A110" s="7" t="s">
        <v>618</v>
      </c>
      <c r="B110" s="7">
        <f>ATI!I65</f>
        <v>0</v>
      </c>
    </row>
    <row r="111" spans="1:2" s="7" customFormat="1" x14ac:dyDescent="0.25">
      <c r="A111" s="7" t="s">
        <v>619</v>
      </c>
      <c r="B111" s="7">
        <f>ATI!I66</f>
        <v>0</v>
      </c>
    </row>
    <row r="112" spans="1:2" s="7" customFormat="1" x14ac:dyDescent="0.25">
      <c r="A112" s="7" t="s">
        <v>620</v>
      </c>
      <c r="B112" s="7">
        <f>ATI!I67</f>
        <v>0</v>
      </c>
    </row>
    <row r="113" spans="1:2" s="7" customFormat="1" x14ac:dyDescent="0.25">
      <c r="A113" s="7" t="s">
        <v>621</v>
      </c>
      <c r="B113" s="7">
        <f>ATI!I68</f>
        <v>0</v>
      </c>
    </row>
    <row r="114" spans="1:2" s="7" customFormat="1" x14ac:dyDescent="0.25">
      <c r="A114" s="7" t="s">
        <v>622</v>
      </c>
      <c r="B114" s="7">
        <f>ATI!I69</f>
        <v>1</v>
      </c>
    </row>
    <row r="115" spans="1:2" s="7" customFormat="1" x14ac:dyDescent="0.25">
      <c r="A115" s="7" t="s">
        <v>623</v>
      </c>
      <c r="B115" s="7">
        <f>ATI!I70</f>
        <v>0</v>
      </c>
    </row>
    <row r="116" spans="1:2" s="7" customFormat="1" x14ac:dyDescent="0.25">
      <c r="A116" s="7" t="s">
        <v>624</v>
      </c>
      <c r="B116" s="7">
        <f>ATI!I71</f>
        <v>0</v>
      </c>
    </row>
    <row r="117" spans="1:2" s="7" customFormat="1" x14ac:dyDescent="0.25">
      <c r="A117" s="7" t="s">
        <v>625</v>
      </c>
      <c r="B117" s="7">
        <f>ATI!I72</f>
        <v>0</v>
      </c>
    </row>
    <row r="118" spans="1:2" s="7" customFormat="1" x14ac:dyDescent="0.25">
      <c r="A118" s="7" t="s">
        <v>626</v>
      </c>
      <c r="B118" s="7">
        <f>ATI!I73</f>
        <v>139</v>
      </c>
    </row>
    <row r="119" spans="1:2" s="7" customFormat="1" x14ac:dyDescent="0.25">
      <c r="A119" s="7" t="s">
        <v>627</v>
      </c>
      <c r="B119" s="7">
        <f>ATI!I74</f>
        <v>1</v>
      </c>
    </row>
    <row r="120" spans="1:2" s="7" customFormat="1" x14ac:dyDescent="0.25">
      <c r="A120" s="7" t="s">
        <v>628</v>
      </c>
      <c r="B120" s="7">
        <f>ATI!I75</f>
        <v>6</v>
      </c>
    </row>
    <row r="121" spans="1:2" s="7" customFormat="1" x14ac:dyDescent="0.25">
      <c r="A121" s="7" t="s">
        <v>629</v>
      </c>
      <c r="B121" s="7">
        <f>ATI!I76</f>
        <v>0</v>
      </c>
    </row>
    <row r="122" spans="1:2" s="7" customFormat="1" x14ac:dyDescent="0.25">
      <c r="A122" s="7" t="s">
        <v>630</v>
      </c>
      <c r="B122" s="7">
        <f>ATI!I77</f>
        <v>7</v>
      </c>
    </row>
    <row r="123" spans="1:2" s="7" customFormat="1" x14ac:dyDescent="0.25">
      <c r="A123" s="7" t="s">
        <v>631</v>
      </c>
      <c r="B123" s="7">
        <f>ATI!I78</f>
        <v>1</v>
      </c>
    </row>
    <row r="124" spans="1:2" s="7" customFormat="1" x14ac:dyDescent="0.25">
      <c r="A124" s="7" t="s">
        <v>632</v>
      </c>
      <c r="B124" s="7">
        <f>ATI!L65</f>
        <v>0</v>
      </c>
    </row>
    <row r="125" spans="1:2" s="7" customFormat="1" x14ac:dyDescent="0.25">
      <c r="A125" s="7" t="s">
        <v>633</v>
      </c>
      <c r="B125" s="7">
        <f>ATI!L66</f>
        <v>0</v>
      </c>
    </row>
    <row r="126" spans="1:2" s="7" customFormat="1" x14ac:dyDescent="0.25">
      <c r="A126" s="7" t="s">
        <v>634</v>
      </c>
      <c r="B126" s="7">
        <f>ATI!L67</f>
        <v>0</v>
      </c>
    </row>
    <row r="127" spans="1:2" s="7" customFormat="1" x14ac:dyDescent="0.25">
      <c r="A127" s="7" t="s">
        <v>635</v>
      </c>
      <c r="B127" s="7">
        <f>ATI!L68</f>
        <v>29</v>
      </c>
    </row>
    <row r="128" spans="1:2" s="7" customFormat="1" x14ac:dyDescent="0.25">
      <c r="A128" s="7" t="s">
        <v>636</v>
      </c>
      <c r="B128" s="7">
        <f>ATI!L69</f>
        <v>10</v>
      </c>
    </row>
    <row r="129" spans="1:2" s="7" customFormat="1" x14ac:dyDescent="0.25">
      <c r="A129" s="7" t="s">
        <v>637</v>
      </c>
      <c r="B129" s="7">
        <f>ATI!L70</f>
        <v>1</v>
      </c>
    </row>
    <row r="130" spans="1:2" s="7" customFormat="1" x14ac:dyDescent="0.25">
      <c r="A130" s="7" t="s">
        <v>638</v>
      </c>
      <c r="B130" s="7">
        <f>ATI!L71</f>
        <v>2</v>
      </c>
    </row>
    <row r="131" spans="1:2" s="7" customFormat="1" x14ac:dyDescent="0.25">
      <c r="A131" s="7" t="s">
        <v>639</v>
      </c>
      <c r="B131" s="7">
        <f>ATI!L72</f>
        <v>1</v>
      </c>
    </row>
    <row r="132" spans="1:2" s="7" customFormat="1" x14ac:dyDescent="0.25">
      <c r="A132" s="7" t="s">
        <v>640</v>
      </c>
      <c r="B132" s="7">
        <f>ATI!L73</f>
        <v>0</v>
      </c>
    </row>
    <row r="133" spans="1:2" s="7" customFormat="1" x14ac:dyDescent="0.25">
      <c r="A133" s="7" t="s">
        <v>641</v>
      </c>
      <c r="B133" s="7">
        <f>ATI!L74</f>
        <v>0</v>
      </c>
    </row>
    <row r="134" spans="1:2" s="7" customFormat="1" x14ac:dyDescent="0.25">
      <c r="A134" s="7" t="s">
        <v>642</v>
      </c>
      <c r="B134" s="7">
        <f>ATI!L75</f>
        <v>2</v>
      </c>
    </row>
    <row r="135" spans="1:2" s="7" customFormat="1" x14ac:dyDescent="0.25">
      <c r="A135" s="7" t="s">
        <v>643</v>
      </c>
      <c r="B135" s="7">
        <f>ATI!L76</f>
        <v>3</v>
      </c>
    </row>
    <row r="136" spans="1:2" s="6" customFormat="1" x14ac:dyDescent="0.25">
      <c r="A136" s="6" t="s">
        <v>117</v>
      </c>
      <c r="B136" s="6">
        <f>ATI!C95</f>
        <v>1</v>
      </c>
    </row>
    <row r="137" spans="1:2" s="6" customFormat="1" x14ac:dyDescent="0.25">
      <c r="A137" s="6" t="s">
        <v>120</v>
      </c>
      <c r="B137" s="6">
        <f>ATI!C96</f>
        <v>0</v>
      </c>
    </row>
    <row r="138" spans="1:2" s="6" customFormat="1" x14ac:dyDescent="0.25">
      <c r="A138" s="6" t="s">
        <v>123</v>
      </c>
      <c r="B138" s="6">
        <f>ATI!C97</f>
        <v>0</v>
      </c>
    </row>
    <row r="139" spans="1:2" s="6" customFormat="1" x14ac:dyDescent="0.25">
      <c r="A139" s="6" t="s">
        <v>126</v>
      </c>
      <c r="B139" s="6">
        <f>ATI!C98</f>
        <v>0</v>
      </c>
    </row>
    <row r="140" spans="1:2" s="6" customFormat="1" x14ac:dyDescent="0.25">
      <c r="A140" s="6" t="s">
        <v>129</v>
      </c>
      <c r="B140" s="6">
        <f>ATI!C99</f>
        <v>0</v>
      </c>
    </row>
    <row r="141" spans="1:2" s="6" customFormat="1" x14ac:dyDescent="0.25">
      <c r="A141" s="6" t="s">
        <v>132</v>
      </c>
      <c r="B141" s="6">
        <f>ATI!C100</f>
        <v>0</v>
      </c>
    </row>
    <row r="142" spans="1:2" s="6" customFormat="1" x14ac:dyDescent="0.25">
      <c r="A142" s="6" t="s">
        <v>644</v>
      </c>
      <c r="B142" s="6">
        <f>ATI!G95</f>
        <v>0</v>
      </c>
    </row>
    <row r="143" spans="1:2" s="6" customFormat="1" x14ac:dyDescent="0.25">
      <c r="A143" s="6" t="s">
        <v>645</v>
      </c>
      <c r="B143" s="6">
        <f>ATI!G96</f>
        <v>1</v>
      </c>
    </row>
    <row r="144" spans="1:2" s="6" customFormat="1" x14ac:dyDescent="0.25">
      <c r="A144" s="6" t="s">
        <v>646</v>
      </c>
      <c r="B144" s="6">
        <f>ATI!G97</f>
        <v>0</v>
      </c>
    </row>
    <row r="145" spans="1:2" s="6" customFormat="1" x14ac:dyDescent="0.25">
      <c r="A145" s="6" t="s">
        <v>647</v>
      </c>
      <c r="B145" s="6">
        <f>ATI!G98</f>
        <v>1</v>
      </c>
    </row>
    <row r="146" spans="1:2" s="6" customFormat="1" x14ac:dyDescent="0.25">
      <c r="A146" s="6" t="s">
        <v>648</v>
      </c>
      <c r="B146" s="6">
        <f>ATI!G99</f>
        <v>4</v>
      </c>
    </row>
    <row r="147" spans="1:2" s="6" customFormat="1" x14ac:dyDescent="0.25">
      <c r="A147" s="6" t="s">
        <v>649</v>
      </c>
      <c r="B147" s="6">
        <f>ATI!G100</f>
        <v>3</v>
      </c>
    </row>
    <row r="148" spans="1:2" s="6" customFormat="1" x14ac:dyDescent="0.25">
      <c r="A148" s="6" t="s">
        <v>650</v>
      </c>
      <c r="B148" s="6">
        <f>ATI!G101</f>
        <v>1</v>
      </c>
    </row>
    <row r="149" spans="1:2" s="6" customFormat="1" x14ac:dyDescent="0.25">
      <c r="A149" s="6" t="s">
        <v>651</v>
      </c>
      <c r="B149" s="6">
        <f>ATI!K95</f>
        <v>16</v>
      </c>
    </row>
    <row r="150" spans="1:2" s="6" customFormat="1" x14ac:dyDescent="0.25">
      <c r="A150" s="6" t="s">
        <v>652</v>
      </c>
      <c r="B150" s="6">
        <f>ATI!K96</f>
        <v>0</v>
      </c>
    </row>
    <row r="151" spans="1:2" s="6" customFormat="1" x14ac:dyDescent="0.25">
      <c r="A151" s="6" t="s">
        <v>653</v>
      </c>
      <c r="B151" s="6">
        <f>ATI!K97</f>
        <v>2</v>
      </c>
    </row>
    <row r="152" spans="1:2" s="6" customFormat="1" x14ac:dyDescent="0.25">
      <c r="A152" s="6" t="s">
        <v>654</v>
      </c>
      <c r="B152" s="6">
        <f>ATI!K98</f>
        <v>6</v>
      </c>
    </row>
    <row r="153" spans="1:2" s="6" customFormat="1" x14ac:dyDescent="0.25">
      <c r="A153" s="6" t="s">
        <v>655</v>
      </c>
      <c r="B153" s="6">
        <f>ATI!K99</f>
        <v>2</v>
      </c>
    </row>
    <row r="154" spans="1:2" s="6" customFormat="1" x14ac:dyDescent="0.25">
      <c r="A154" s="6" t="s">
        <v>656</v>
      </c>
      <c r="B154" s="6">
        <f>ATI!K100</f>
        <v>2</v>
      </c>
    </row>
    <row r="155" spans="1:2" s="6" customFormat="1" x14ac:dyDescent="0.25">
      <c r="A155" s="6" t="s">
        <v>657</v>
      </c>
      <c r="B155" s="6">
        <f>ATI!K101</f>
        <v>0</v>
      </c>
    </row>
    <row r="156" spans="1:2" s="7" customFormat="1" x14ac:dyDescent="0.25">
      <c r="A156" s="7" t="s">
        <v>135</v>
      </c>
      <c r="B156" s="7">
        <f>ATI!D106</f>
        <v>68</v>
      </c>
    </row>
    <row r="157" spans="1:2" s="7" customFormat="1" x14ac:dyDescent="0.25">
      <c r="A157" s="7" t="s">
        <v>136</v>
      </c>
      <c r="B157" s="7">
        <f>ATI!G106</f>
        <v>17</v>
      </c>
    </row>
    <row r="158" spans="1:2" s="7" customFormat="1" x14ac:dyDescent="0.25">
      <c r="A158" s="7" t="s">
        <v>137</v>
      </c>
      <c r="B158" s="7">
        <f>ATI!J106</f>
        <v>0</v>
      </c>
    </row>
    <row r="159" spans="1:2" s="7" customFormat="1" x14ac:dyDescent="0.25">
      <c r="A159" s="7" t="s">
        <v>145</v>
      </c>
      <c r="B159" s="7">
        <f>ATI!D107</f>
        <v>52</v>
      </c>
    </row>
    <row r="160" spans="1:2" s="7" customFormat="1" x14ac:dyDescent="0.25">
      <c r="A160" s="7" t="s">
        <v>146</v>
      </c>
      <c r="B160" s="7">
        <f>ATI!G107</f>
        <v>93</v>
      </c>
    </row>
    <row r="161" spans="1:2" s="7" customFormat="1" x14ac:dyDescent="0.25">
      <c r="A161" s="7" t="s">
        <v>147</v>
      </c>
      <c r="B161" s="7">
        <f>ATI!J107</f>
        <v>4</v>
      </c>
    </row>
    <row r="162" spans="1:2" s="6" customFormat="1" x14ac:dyDescent="0.25">
      <c r="A162" s="6" t="s">
        <v>195</v>
      </c>
      <c r="B162" s="6">
        <f>ATI!D115</f>
        <v>11666</v>
      </c>
    </row>
    <row r="163" spans="1:2" s="6" customFormat="1" x14ac:dyDescent="0.25">
      <c r="A163" s="6" t="s">
        <v>196</v>
      </c>
      <c r="B163" s="6">
        <f>ATI!G115</f>
        <v>11471</v>
      </c>
    </row>
    <row r="164" spans="1:2" s="6" customFormat="1" x14ac:dyDescent="0.25">
      <c r="A164" s="6" t="s">
        <v>197</v>
      </c>
      <c r="B164" s="6">
        <f>ATI!J115</f>
        <v>85</v>
      </c>
    </row>
    <row r="165" spans="1:2" s="6" customFormat="1" x14ac:dyDescent="0.25">
      <c r="A165" s="6" t="s">
        <v>199</v>
      </c>
      <c r="B165" s="6">
        <f>ATI!D116</f>
        <v>69668</v>
      </c>
    </row>
    <row r="166" spans="1:2" s="6" customFormat="1" x14ac:dyDescent="0.25">
      <c r="A166" s="6" t="s">
        <v>200</v>
      </c>
      <c r="B166" s="6">
        <f>ATI!G116</f>
        <v>64026</v>
      </c>
    </row>
    <row r="167" spans="1:2" s="6" customFormat="1" x14ac:dyDescent="0.25">
      <c r="A167" s="6" t="s">
        <v>201</v>
      </c>
      <c r="B167" s="6">
        <f>ATI!J116</f>
        <v>149</v>
      </c>
    </row>
    <row r="168" spans="1:2" s="6" customFormat="1" x14ac:dyDescent="0.25">
      <c r="A168" s="6" t="s">
        <v>203</v>
      </c>
      <c r="B168" s="6">
        <f>ATI!D117</f>
        <v>0</v>
      </c>
    </row>
    <row r="169" spans="1:2" s="6" customFormat="1" x14ac:dyDescent="0.25">
      <c r="A169" s="6" t="s">
        <v>204</v>
      </c>
      <c r="B169" s="6">
        <f>ATI!G117</f>
        <v>0</v>
      </c>
    </row>
    <row r="170" spans="1:2" s="6" customFormat="1" x14ac:dyDescent="0.25">
      <c r="A170" s="6" t="s">
        <v>205</v>
      </c>
      <c r="B170" s="6">
        <f>ATI!J117</f>
        <v>0</v>
      </c>
    </row>
    <row r="171" spans="1:2" s="6" customFormat="1" x14ac:dyDescent="0.25">
      <c r="A171" s="6" t="s">
        <v>207</v>
      </c>
      <c r="B171" s="6">
        <f>ATI!D118</f>
        <v>0</v>
      </c>
    </row>
    <row r="172" spans="1:2" s="6" customFormat="1" x14ac:dyDescent="0.25">
      <c r="A172" s="6" t="s">
        <v>208</v>
      </c>
      <c r="B172" s="6">
        <f>ATI!G118</f>
        <v>0</v>
      </c>
    </row>
    <row r="173" spans="1:2" s="6" customFormat="1" x14ac:dyDescent="0.25">
      <c r="A173" s="6" t="s">
        <v>209</v>
      </c>
      <c r="B173" s="6">
        <f>ATI!J118</f>
        <v>0</v>
      </c>
    </row>
    <row r="174" spans="1:2" s="6" customFormat="1" x14ac:dyDescent="0.25">
      <c r="A174" s="6" t="s">
        <v>211</v>
      </c>
      <c r="B174" s="6">
        <f>ATI!D119</f>
        <v>2070</v>
      </c>
    </row>
    <row r="175" spans="1:2" s="6" customFormat="1" x14ac:dyDescent="0.25">
      <c r="A175" s="6" t="s">
        <v>212</v>
      </c>
      <c r="B175" s="6">
        <f>ATI!G119</f>
        <v>1728</v>
      </c>
    </row>
    <row r="176" spans="1:2" s="6" customFormat="1" x14ac:dyDescent="0.25">
      <c r="A176" s="6" t="s">
        <v>213</v>
      </c>
      <c r="B176" s="6">
        <f>ATI!J119</f>
        <v>16</v>
      </c>
    </row>
    <row r="177" spans="1:2" s="6" customFormat="1" x14ac:dyDescent="0.25">
      <c r="A177" s="6" t="s">
        <v>215</v>
      </c>
      <c r="B177" s="6">
        <f>ATI!D120</f>
        <v>0</v>
      </c>
    </row>
    <row r="178" spans="1:2" s="6" customFormat="1" x14ac:dyDescent="0.25">
      <c r="A178" s="6" t="s">
        <v>216</v>
      </c>
      <c r="B178" s="6">
        <f>ATI!G120</f>
        <v>0</v>
      </c>
    </row>
    <row r="179" spans="1:2" s="6" customFormat="1" x14ac:dyDescent="0.25">
      <c r="A179" s="6" t="s">
        <v>217</v>
      </c>
      <c r="B179" s="6">
        <f>ATI!J120</f>
        <v>0</v>
      </c>
    </row>
    <row r="180" spans="1:2" s="7" customFormat="1" x14ac:dyDescent="0.25">
      <c r="A180" s="7" t="s">
        <v>219</v>
      </c>
      <c r="B180" s="7">
        <f>ATI!C126</f>
        <v>75</v>
      </c>
    </row>
    <row r="181" spans="1:2" s="7" customFormat="1" x14ac:dyDescent="0.25">
      <c r="A181" s="7" t="s">
        <v>220</v>
      </c>
      <c r="B181" s="7">
        <f>ATI!D126</f>
        <v>773</v>
      </c>
    </row>
    <row r="182" spans="1:2" s="7" customFormat="1" x14ac:dyDescent="0.25">
      <c r="A182" s="7" t="s">
        <v>221</v>
      </c>
      <c r="B182" s="7">
        <f>ATI!E126</f>
        <v>7</v>
      </c>
    </row>
    <row r="183" spans="1:2" s="7" customFormat="1" x14ac:dyDescent="0.25">
      <c r="A183" s="7" t="s">
        <v>222</v>
      </c>
      <c r="B183" s="7">
        <f>ATI!F126</f>
        <v>1505</v>
      </c>
    </row>
    <row r="184" spans="1:2" s="7" customFormat="1" x14ac:dyDescent="0.25">
      <c r="A184" s="7" t="s">
        <v>223</v>
      </c>
      <c r="B184" s="7">
        <f>ATI!G126</f>
        <v>1</v>
      </c>
    </row>
    <row r="185" spans="1:2" s="7" customFormat="1" x14ac:dyDescent="0.25">
      <c r="A185" s="7" t="s">
        <v>658</v>
      </c>
      <c r="B185" s="7">
        <f>ATI!H126</f>
        <v>982</v>
      </c>
    </row>
    <row r="186" spans="1:2" s="7" customFormat="1" x14ac:dyDescent="0.25">
      <c r="A186" s="7" t="s">
        <v>659</v>
      </c>
      <c r="B186" s="7">
        <f>ATI!I126</f>
        <v>1</v>
      </c>
    </row>
    <row r="187" spans="1:2" s="7" customFormat="1" x14ac:dyDescent="0.25">
      <c r="A187" s="7" t="s">
        <v>660</v>
      </c>
      <c r="B187" s="7">
        <f>ATI!J126</f>
        <v>1743</v>
      </c>
    </row>
    <row r="188" spans="1:2" s="7" customFormat="1" x14ac:dyDescent="0.25">
      <c r="A188" s="7" t="s">
        <v>661</v>
      </c>
      <c r="B188" s="7">
        <f>ATI!K126</f>
        <v>1</v>
      </c>
    </row>
    <row r="189" spans="1:2" s="7" customFormat="1" x14ac:dyDescent="0.25">
      <c r="A189" s="7" t="s">
        <v>662</v>
      </c>
      <c r="B189" s="7">
        <f>ATI!L126</f>
        <v>6468</v>
      </c>
    </row>
    <row r="190" spans="1:2" s="7" customFormat="1" x14ac:dyDescent="0.25">
      <c r="A190" s="7" t="s">
        <v>663</v>
      </c>
      <c r="B190" s="7">
        <f>ATI!C127</f>
        <v>60</v>
      </c>
    </row>
    <row r="191" spans="1:2" s="7" customFormat="1" x14ac:dyDescent="0.25">
      <c r="A191" s="7" t="s">
        <v>664</v>
      </c>
      <c r="B191" s="7">
        <f>ATI!D127</f>
        <v>2079</v>
      </c>
    </row>
    <row r="192" spans="1:2" s="7" customFormat="1" x14ac:dyDescent="0.25">
      <c r="A192" s="7" t="s">
        <v>665</v>
      </c>
      <c r="B192" s="7">
        <f>ATI!E127</f>
        <v>52</v>
      </c>
    </row>
    <row r="193" spans="1:2" s="7" customFormat="1" x14ac:dyDescent="0.25">
      <c r="A193" s="7" t="s">
        <v>666</v>
      </c>
      <c r="B193" s="7">
        <f>ATI!F127</f>
        <v>12847</v>
      </c>
    </row>
    <row r="194" spans="1:2" s="7" customFormat="1" x14ac:dyDescent="0.25">
      <c r="A194" s="7" t="s">
        <v>667</v>
      </c>
      <c r="B194" s="7">
        <f>ATI!G127</f>
        <v>19</v>
      </c>
    </row>
    <row r="195" spans="1:2" s="7" customFormat="1" x14ac:dyDescent="0.25">
      <c r="A195" s="7" t="s">
        <v>668</v>
      </c>
      <c r="B195" s="7">
        <f>ATI!H127</f>
        <v>12944</v>
      </c>
    </row>
    <row r="196" spans="1:2" s="7" customFormat="1" x14ac:dyDescent="0.25">
      <c r="A196" s="7" t="s">
        <v>669</v>
      </c>
      <c r="B196" s="7">
        <f>ATI!I127</f>
        <v>17</v>
      </c>
    </row>
    <row r="197" spans="1:2" s="7" customFormat="1" x14ac:dyDescent="0.25">
      <c r="A197" s="7" t="s">
        <v>670</v>
      </c>
      <c r="B197" s="7">
        <f>ATI!J127</f>
        <v>26372</v>
      </c>
    </row>
    <row r="198" spans="1:2" s="7" customFormat="1" x14ac:dyDescent="0.25">
      <c r="A198" s="7" t="s">
        <v>671</v>
      </c>
      <c r="B198" s="7">
        <f>ATI!K127</f>
        <v>1</v>
      </c>
    </row>
    <row r="199" spans="1:2" s="7" customFormat="1" x14ac:dyDescent="0.25">
      <c r="A199" s="7" t="s">
        <v>672</v>
      </c>
      <c r="B199" s="7">
        <f>ATI!L127</f>
        <v>9784</v>
      </c>
    </row>
    <row r="200" spans="1:2" s="7" customFormat="1" x14ac:dyDescent="0.25">
      <c r="A200" s="7" t="s">
        <v>673</v>
      </c>
      <c r="B200" s="7">
        <f>ATI!C128</f>
        <v>0</v>
      </c>
    </row>
    <row r="201" spans="1:2" s="7" customFormat="1" x14ac:dyDescent="0.25">
      <c r="A201" s="7" t="s">
        <v>674</v>
      </c>
      <c r="B201" s="7">
        <f>ATI!D128</f>
        <v>0</v>
      </c>
    </row>
    <row r="202" spans="1:2" s="7" customFormat="1" x14ac:dyDescent="0.25">
      <c r="A202" s="7" t="s">
        <v>675</v>
      </c>
      <c r="B202" s="7">
        <f>ATI!E128</f>
        <v>0</v>
      </c>
    </row>
    <row r="203" spans="1:2" s="7" customFormat="1" x14ac:dyDescent="0.25">
      <c r="A203" s="7" t="s">
        <v>676</v>
      </c>
      <c r="B203" s="7">
        <f>ATI!F128</f>
        <v>0</v>
      </c>
    </row>
    <row r="204" spans="1:2" s="7" customFormat="1" x14ac:dyDescent="0.25">
      <c r="A204" s="7" t="s">
        <v>677</v>
      </c>
      <c r="B204" s="7">
        <f>ATI!G128</f>
        <v>0</v>
      </c>
    </row>
    <row r="205" spans="1:2" s="7" customFormat="1" x14ac:dyDescent="0.25">
      <c r="A205" s="7" t="s">
        <v>678</v>
      </c>
      <c r="B205" s="7">
        <f>ATI!H128</f>
        <v>0</v>
      </c>
    </row>
    <row r="206" spans="1:2" s="7" customFormat="1" x14ac:dyDescent="0.25">
      <c r="A206" s="7" t="s">
        <v>679</v>
      </c>
      <c r="B206" s="7">
        <f>ATI!I128</f>
        <v>0</v>
      </c>
    </row>
    <row r="207" spans="1:2" s="7" customFormat="1" x14ac:dyDescent="0.25">
      <c r="A207" s="7" t="s">
        <v>680</v>
      </c>
      <c r="B207" s="7">
        <f>ATI!J128</f>
        <v>0</v>
      </c>
    </row>
    <row r="208" spans="1:2" s="7" customFormat="1" x14ac:dyDescent="0.25">
      <c r="A208" s="7" t="s">
        <v>681</v>
      </c>
      <c r="B208" s="7">
        <f>ATI!K128</f>
        <v>0</v>
      </c>
    </row>
    <row r="209" spans="1:2" s="7" customFormat="1" x14ac:dyDescent="0.25">
      <c r="A209" s="7" t="s">
        <v>682</v>
      </c>
      <c r="B209" s="7">
        <f>ATI!L128</f>
        <v>0</v>
      </c>
    </row>
    <row r="210" spans="1:2" s="7" customFormat="1" x14ac:dyDescent="0.25">
      <c r="A210" s="7" t="s">
        <v>683</v>
      </c>
      <c r="B210" s="7">
        <f>ATI!C129</f>
        <v>0</v>
      </c>
    </row>
    <row r="211" spans="1:2" s="7" customFormat="1" x14ac:dyDescent="0.25">
      <c r="A211" s="7" t="s">
        <v>684</v>
      </c>
      <c r="B211" s="7">
        <f>ATI!D129</f>
        <v>0</v>
      </c>
    </row>
    <row r="212" spans="1:2" s="7" customFormat="1" x14ac:dyDescent="0.25">
      <c r="A212" s="7" t="s">
        <v>685</v>
      </c>
      <c r="B212" s="7">
        <f>ATI!E129</f>
        <v>0</v>
      </c>
    </row>
    <row r="213" spans="1:2" s="7" customFormat="1" x14ac:dyDescent="0.25">
      <c r="A213" s="7" t="s">
        <v>686</v>
      </c>
      <c r="B213" s="7">
        <f>ATI!F129</f>
        <v>0</v>
      </c>
    </row>
    <row r="214" spans="1:2" s="7" customFormat="1" x14ac:dyDescent="0.25">
      <c r="A214" s="7" t="s">
        <v>687</v>
      </c>
      <c r="B214" s="7">
        <f>ATI!G129</f>
        <v>0</v>
      </c>
    </row>
    <row r="215" spans="1:2" s="7" customFormat="1" x14ac:dyDescent="0.25">
      <c r="A215" s="7" t="s">
        <v>688</v>
      </c>
      <c r="B215" s="7">
        <f>ATI!H129</f>
        <v>0</v>
      </c>
    </row>
    <row r="216" spans="1:2" s="7" customFormat="1" x14ac:dyDescent="0.25">
      <c r="A216" s="7" t="s">
        <v>689</v>
      </c>
      <c r="B216" s="7">
        <f>ATI!I129</f>
        <v>0</v>
      </c>
    </row>
    <row r="217" spans="1:2" s="7" customFormat="1" x14ac:dyDescent="0.25">
      <c r="A217" s="7" t="s">
        <v>690</v>
      </c>
      <c r="B217" s="7">
        <f>ATI!J129</f>
        <v>0</v>
      </c>
    </row>
    <row r="218" spans="1:2" s="7" customFormat="1" x14ac:dyDescent="0.25">
      <c r="A218" s="7" t="s">
        <v>691</v>
      </c>
      <c r="B218" s="7">
        <f>ATI!K129</f>
        <v>0</v>
      </c>
    </row>
    <row r="219" spans="1:2" s="7" customFormat="1" x14ac:dyDescent="0.25">
      <c r="A219" s="7" t="s">
        <v>692</v>
      </c>
      <c r="B219" s="7">
        <f>ATI!L129</f>
        <v>0</v>
      </c>
    </row>
    <row r="220" spans="1:2" s="7" customFormat="1" x14ac:dyDescent="0.25">
      <c r="A220" s="7" t="s">
        <v>693</v>
      </c>
      <c r="B220" s="7">
        <f>ATI!C130</f>
        <v>14</v>
      </c>
    </row>
    <row r="221" spans="1:2" s="7" customFormat="1" x14ac:dyDescent="0.25">
      <c r="A221" s="7" t="s">
        <v>694</v>
      </c>
      <c r="B221" s="7">
        <f>ATI!D130</f>
        <v>0</v>
      </c>
    </row>
    <row r="222" spans="1:2" s="7" customFormat="1" x14ac:dyDescent="0.25">
      <c r="A222" s="7" t="s">
        <v>695</v>
      </c>
      <c r="B222" s="7">
        <f>ATI!E130</f>
        <v>1</v>
      </c>
    </row>
    <row r="223" spans="1:2" s="7" customFormat="1" x14ac:dyDescent="0.25">
      <c r="A223" s="7" t="s">
        <v>696</v>
      </c>
      <c r="B223" s="7">
        <f>ATI!F130</f>
        <v>61</v>
      </c>
    </row>
    <row r="224" spans="1:2" s="7" customFormat="1" x14ac:dyDescent="0.25">
      <c r="A224" s="7" t="s">
        <v>697</v>
      </c>
      <c r="B224" s="7">
        <f>ATI!G130</f>
        <v>0</v>
      </c>
    </row>
    <row r="225" spans="1:2" s="7" customFormat="1" x14ac:dyDescent="0.25">
      <c r="A225" s="7" t="s">
        <v>698</v>
      </c>
      <c r="B225" s="7">
        <f>ATI!H130</f>
        <v>0</v>
      </c>
    </row>
    <row r="226" spans="1:2" s="7" customFormat="1" x14ac:dyDescent="0.25">
      <c r="A226" s="7" t="s">
        <v>699</v>
      </c>
      <c r="B226" s="7">
        <f>ATI!I130</f>
        <v>1</v>
      </c>
    </row>
    <row r="227" spans="1:2" s="7" customFormat="1" x14ac:dyDescent="0.25">
      <c r="A227" s="7" t="s">
        <v>700</v>
      </c>
      <c r="B227" s="7">
        <f>ATI!J130</f>
        <v>1667</v>
      </c>
    </row>
    <row r="228" spans="1:2" s="7" customFormat="1" x14ac:dyDescent="0.25">
      <c r="A228" s="7" t="s">
        <v>701</v>
      </c>
      <c r="B228" s="7">
        <f>ATI!K130</f>
        <v>0</v>
      </c>
    </row>
    <row r="229" spans="1:2" s="7" customFormat="1" x14ac:dyDescent="0.25">
      <c r="A229" s="7" t="s">
        <v>702</v>
      </c>
      <c r="B229" s="7">
        <f>ATI!L130</f>
        <v>0</v>
      </c>
    </row>
    <row r="230" spans="1:2" s="7" customFormat="1" x14ac:dyDescent="0.25">
      <c r="A230" s="7" t="s">
        <v>703</v>
      </c>
      <c r="B230" s="7">
        <f>ATI!C131</f>
        <v>0</v>
      </c>
    </row>
    <row r="231" spans="1:2" s="7" customFormat="1" x14ac:dyDescent="0.25">
      <c r="A231" s="7" t="s">
        <v>704</v>
      </c>
      <c r="B231" s="7">
        <f>ATI!D131</f>
        <v>0</v>
      </c>
    </row>
    <row r="232" spans="1:2" s="7" customFormat="1" x14ac:dyDescent="0.25">
      <c r="A232" s="7" t="s">
        <v>705</v>
      </c>
      <c r="B232" s="7">
        <f>ATI!E131</f>
        <v>0</v>
      </c>
    </row>
    <row r="233" spans="1:2" s="7" customFormat="1" x14ac:dyDescent="0.25">
      <c r="A233" s="7" t="s">
        <v>706</v>
      </c>
      <c r="B233" s="7">
        <f>ATI!F131</f>
        <v>0</v>
      </c>
    </row>
    <row r="234" spans="1:2" s="7" customFormat="1" x14ac:dyDescent="0.25">
      <c r="A234" s="7" t="s">
        <v>707</v>
      </c>
      <c r="B234" s="7">
        <f>ATI!G131</f>
        <v>0</v>
      </c>
    </row>
    <row r="235" spans="1:2" s="7" customFormat="1" x14ac:dyDescent="0.25">
      <c r="A235" s="7" t="s">
        <v>708</v>
      </c>
      <c r="B235" s="7">
        <f>ATI!H131</f>
        <v>0</v>
      </c>
    </row>
    <row r="236" spans="1:2" s="7" customFormat="1" x14ac:dyDescent="0.25">
      <c r="A236" s="7" t="s">
        <v>709</v>
      </c>
      <c r="B236" s="7">
        <f>ATI!I131</f>
        <v>0</v>
      </c>
    </row>
    <row r="237" spans="1:2" s="7" customFormat="1" x14ac:dyDescent="0.25">
      <c r="A237" s="7" t="s">
        <v>710</v>
      </c>
      <c r="B237" s="7">
        <f>ATI!J131</f>
        <v>0</v>
      </c>
    </row>
    <row r="238" spans="1:2" s="7" customFormat="1" x14ac:dyDescent="0.25">
      <c r="A238" s="7" t="s">
        <v>711</v>
      </c>
      <c r="B238" s="7">
        <f>ATI!K131</f>
        <v>0</v>
      </c>
    </row>
    <row r="239" spans="1:2" s="7" customFormat="1" x14ac:dyDescent="0.25">
      <c r="A239" s="7" t="s">
        <v>712</v>
      </c>
      <c r="B239" s="7">
        <f>ATI!L131</f>
        <v>0</v>
      </c>
    </row>
    <row r="240" spans="1:2" s="6" customFormat="1" x14ac:dyDescent="0.25">
      <c r="A240" s="6" t="s">
        <v>224</v>
      </c>
      <c r="B240" s="6">
        <f>ATI!C138</f>
        <v>3</v>
      </c>
    </row>
    <row r="241" spans="1:2" s="6" customFormat="1" x14ac:dyDescent="0.25">
      <c r="A241" s="6" t="s">
        <v>225</v>
      </c>
      <c r="B241" s="6">
        <f>ATI!E138</f>
        <v>1</v>
      </c>
    </row>
    <row r="242" spans="1:2" s="6" customFormat="1" x14ac:dyDescent="0.25">
      <c r="A242" s="6" t="s">
        <v>713</v>
      </c>
      <c r="B242" s="6">
        <f>ATI!G138</f>
        <v>0</v>
      </c>
    </row>
    <row r="243" spans="1:2" s="6" customFormat="1" x14ac:dyDescent="0.25">
      <c r="A243" s="6" t="s">
        <v>714</v>
      </c>
      <c r="B243" s="6">
        <f>ATI!I138</f>
        <v>0</v>
      </c>
    </row>
    <row r="244" spans="1:2" s="6" customFormat="1" x14ac:dyDescent="0.25">
      <c r="A244" s="6" t="s">
        <v>226</v>
      </c>
      <c r="B244" s="6">
        <f>ATI!C139</f>
        <v>38</v>
      </c>
    </row>
    <row r="245" spans="1:2" s="6" customFormat="1" x14ac:dyDescent="0.25">
      <c r="A245" s="6" t="s">
        <v>227</v>
      </c>
      <c r="B245" s="6">
        <f>ATI!E139</f>
        <v>3</v>
      </c>
    </row>
    <row r="246" spans="1:2" s="6" customFormat="1" x14ac:dyDescent="0.25">
      <c r="A246" s="6" t="s">
        <v>715</v>
      </c>
      <c r="B246" s="6">
        <f>ATI!G139</f>
        <v>0</v>
      </c>
    </row>
    <row r="247" spans="1:2" s="6" customFormat="1" x14ac:dyDescent="0.25">
      <c r="A247" s="6" t="s">
        <v>716</v>
      </c>
      <c r="B247" s="6">
        <f>ATI!I139</f>
        <v>0</v>
      </c>
    </row>
    <row r="248" spans="1:2" s="6" customFormat="1" x14ac:dyDescent="0.25">
      <c r="A248" s="6" t="s">
        <v>228</v>
      </c>
      <c r="B248" s="6">
        <f>ATI!C140</f>
        <v>0</v>
      </c>
    </row>
    <row r="249" spans="1:2" s="6" customFormat="1" x14ac:dyDescent="0.25">
      <c r="A249" s="6" t="s">
        <v>229</v>
      </c>
      <c r="B249" s="6">
        <f>ATI!E140</f>
        <v>0</v>
      </c>
    </row>
    <row r="250" spans="1:2" s="6" customFormat="1" x14ac:dyDescent="0.25">
      <c r="A250" s="6" t="s">
        <v>717</v>
      </c>
      <c r="B250" s="6">
        <f>ATI!G140</f>
        <v>0</v>
      </c>
    </row>
    <row r="251" spans="1:2" s="6" customFormat="1" x14ac:dyDescent="0.25">
      <c r="A251" s="6" t="s">
        <v>718</v>
      </c>
      <c r="B251" s="6">
        <f>ATI!I140</f>
        <v>0</v>
      </c>
    </row>
    <row r="252" spans="1:2" s="6" customFormat="1" x14ac:dyDescent="0.25">
      <c r="A252" s="6" t="s">
        <v>230</v>
      </c>
      <c r="B252" s="6">
        <f>ATI!C141</f>
        <v>0</v>
      </c>
    </row>
    <row r="253" spans="1:2" s="6" customFormat="1" x14ac:dyDescent="0.25">
      <c r="A253" s="6" t="s">
        <v>231</v>
      </c>
      <c r="B253" s="6">
        <f>ATI!E141</f>
        <v>0</v>
      </c>
    </row>
    <row r="254" spans="1:2" s="6" customFormat="1" x14ac:dyDescent="0.25">
      <c r="A254" s="6" t="s">
        <v>719</v>
      </c>
      <c r="B254" s="6">
        <f>ATI!G141</f>
        <v>0</v>
      </c>
    </row>
    <row r="255" spans="1:2" s="6" customFormat="1" x14ac:dyDescent="0.25">
      <c r="A255" s="6" t="s">
        <v>720</v>
      </c>
      <c r="B255" s="6">
        <f>ATI!I141</f>
        <v>0</v>
      </c>
    </row>
    <row r="256" spans="1:2" s="6" customFormat="1" x14ac:dyDescent="0.25">
      <c r="A256" s="6" t="s">
        <v>232</v>
      </c>
      <c r="B256" s="6">
        <f>ATI!C142</f>
        <v>1</v>
      </c>
    </row>
    <row r="257" spans="1:2" s="6" customFormat="1" x14ac:dyDescent="0.25">
      <c r="A257" s="6" t="s">
        <v>233</v>
      </c>
      <c r="B257" s="6">
        <f>ATI!E142</f>
        <v>1</v>
      </c>
    </row>
    <row r="258" spans="1:2" s="6" customFormat="1" x14ac:dyDescent="0.25">
      <c r="A258" s="6" t="s">
        <v>721</v>
      </c>
      <c r="B258" s="6">
        <f>ATI!G142</f>
        <v>1</v>
      </c>
    </row>
    <row r="259" spans="1:2" s="6" customFormat="1" x14ac:dyDescent="0.25">
      <c r="A259" s="6" t="s">
        <v>722</v>
      </c>
      <c r="B259" s="6">
        <f>ATI!I142</f>
        <v>0</v>
      </c>
    </row>
    <row r="260" spans="1:2" s="6" customFormat="1" x14ac:dyDescent="0.25">
      <c r="A260" s="6" t="s">
        <v>234</v>
      </c>
      <c r="B260" s="6">
        <f>ATI!C143</f>
        <v>0</v>
      </c>
    </row>
    <row r="261" spans="1:2" s="6" customFormat="1" x14ac:dyDescent="0.25">
      <c r="A261" s="6" t="s">
        <v>235</v>
      </c>
      <c r="B261" s="6">
        <f>ATI!E143</f>
        <v>0</v>
      </c>
    </row>
    <row r="262" spans="1:2" s="6" customFormat="1" x14ac:dyDescent="0.25">
      <c r="A262" s="6" t="s">
        <v>723</v>
      </c>
      <c r="B262" s="6">
        <f>ATI!G143</f>
        <v>0</v>
      </c>
    </row>
    <row r="263" spans="1:2" s="6" customFormat="1" x14ac:dyDescent="0.25">
      <c r="A263" s="6" t="s">
        <v>724</v>
      </c>
      <c r="B263" s="6">
        <f>ATI!I143</f>
        <v>0</v>
      </c>
    </row>
    <row r="264" spans="1:2" s="7" customFormat="1" x14ac:dyDescent="0.25">
      <c r="A264" s="7" t="s">
        <v>238</v>
      </c>
      <c r="B264" s="7">
        <f>ATI!A152</f>
        <v>148</v>
      </c>
    </row>
    <row r="265" spans="1:2" s="7" customFormat="1" x14ac:dyDescent="0.25">
      <c r="A265" s="7" t="s">
        <v>239</v>
      </c>
      <c r="B265" s="7">
        <f>ATI!E152</f>
        <v>57</v>
      </c>
    </row>
    <row r="266" spans="1:2" s="7" customFormat="1" x14ac:dyDescent="0.25">
      <c r="A266" s="7" t="s">
        <v>725</v>
      </c>
      <c r="B266" s="7">
        <f>ATI!G152</f>
        <v>9</v>
      </c>
    </row>
    <row r="267" spans="1:2" s="7" customFormat="1" x14ac:dyDescent="0.25">
      <c r="A267" s="7" t="s">
        <v>726</v>
      </c>
      <c r="B267" s="7">
        <f>ATI!I152</f>
        <v>3</v>
      </c>
    </row>
    <row r="268" spans="1:2" s="7" customFormat="1" x14ac:dyDescent="0.25">
      <c r="A268" s="7" t="s">
        <v>727</v>
      </c>
      <c r="B268" s="7">
        <f>ATI!K152</f>
        <v>79</v>
      </c>
    </row>
    <row r="269" spans="1:2" s="6" customFormat="1" x14ac:dyDescent="0.25">
      <c r="A269" s="6" t="s">
        <v>242</v>
      </c>
      <c r="B269" s="6">
        <f>ATI!D157</f>
        <v>38</v>
      </c>
    </row>
    <row r="270" spans="1:2" s="6" customFormat="1" x14ac:dyDescent="0.25">
      <c r="A270" s="6" t="s">
        <v>243</v>
      </c>
      <c r="B270" s="6">
        <f>ATI!G157</f>
        <v>2</v>
      </c>
    </row>
    <row r="271" spans="1:2" s="6" customFormat="1" x14ac:dyDescent="0.25">
      <c r="A271" s="6" t="s">
        <v>728</v>
      </c>
      <c r="B271" s="6">
        <f>ATI!D158</f>
        <v>20</v>
      </c>
    </row>
    <row r="272" spans="1:2" s="6" customFormat="1" x14ac:dyDescent="0.25">
      <c r="A272" s="6" t="s">
        <v>729</v>
      </c>
      <c r="B272" s="6">
        <f>ATI!G158</f>
        <v>3</v>
      </c>
    </row>
    <row r="273" spans="1:2" s="6" customFormat="1" x14ac:dyDescent="0.25">
      <c r="A273" s="6" t="s">
        <v>730</v>
      </c>
      <c r="B273" s="6">
        <f>ATI!D159</f>
        <v>27</v>
      </c>
    </row>
    <row r="274" spans="1:2" s="6" customFormat="1" x14ac:dyDescent="0.25">
      <c r="A274" s="6" t="s">
        <v>731</v>
      </c>
      <c r="B274" s="6">
        <f>ATI!G159</f>
        <v>2</v>
      </c>
    </row>
    <row r="275" spans="1:2" s="6" customFormat="1" x14ac:dyDescent="0.25">
      <c r="A275" s="6" t="s">
        <v>732</v>
      </c>
      <c r="B275" s="6">
        <f>ATI!D160</f>
        <v>20</v>
      </c>
    </row>
    <row r="276" spans="1:2" s="6" customFormat="1" x14ac:dyDescent="0.25">
      <c r="A276" s="6" t="s">
        <v>733</v>
      </c>
      <c r="B276" s="6">
        <f>ATI!G160</f>
        <v>1</v>
      </c>
    </row>
    <row r="277" spans="1:2" s="6" customFormat="1" x14ac:dyDescent="0.25">
      <c r="A277" s="6" t="s">
        <v>734</v>
      </c>
      <c r="B277" s="6">
        <f>ATI!D161</f>
        <v>8</v>
      </c>
    </row>
    <row r="278" spans="1:2" s="6" customFormat="1" x14ac:dyDescent="0.25">
      <c r="A278" s="6" t="s">
        <v>735</v>
      </c>
      <c r="B278" s="6">
        <f>ATI!G161</f>
        <v>1</v>
      </c>
    </row>
    <row r="279" spans="1:2" s="6" customFormat="1" x14ac:dyDescent="0.25">
      <c r="A279" s="6" t="s">
        <v>736</v>
      </c>
      <c r="B279" s="6">
        <f>ATI!D162</f>
        <v>14</v>
      </c>
    </row>
    <row r="280" spans="1:2" s="6" customFormat="1" x14ac:dyDescent="0.25">
      <c r="A280" s="6" t="s">
        <v>737</v>
      </c>
      <c r="B280" s="6">
        <f>ATI!G162</f>
        <v>6</v>
      </c>
    </row>
    <row r="281" spans="1:2" s="6" customFormat="1" x14ac:dyDescent="0.25">
      <c r="A281" s="6" t="s">
        <v>738</v>
      </c>
      <c r="B281" s="6">
        <f>ATI!D163</f>
        <v>3</v>
      </c>
    </row>
    <row r="282" spans="1:2" s="6" customFormat="1" x14ac:dyDescent="0.25">
      <c r="A282" s="6" t="s">
        <v>739</v>
      </c>
      <c r="B282" s="6">
        <f>ATI!G163</f>
        <v>3</v>
      </c>
    </row>
    <row r="283" spans="1:2" s="7" customFormat="1" x14ac:dyDescent="0.25">
      <c r="A283" s="7" t="s">
        <v>245</v>
      </c>
      <c r="B283" s="7">
        <f>ATI!D169</f>
        <v>0</v>
      </c>
    </row>
    <row r="284" spans="1:2" s="7" customFormat="1" x14ac:dyDescent="0.25">
      <c r="A284" s="7" t="s">
        <v>740</v>
      </c>
      <c r="B284" s="7">
        <f>ATI!G169</f>
        <v>0</v>
      </c>
    </row>
    <row r="285" spans="1:2" s="7" customFormat="1" x14ac:dyDescent="0.25">
      <c r="A285" s="7" t="s">
        <v>246</v>
      </c>
      <c r="B285" s="7">
        <f>ATI!D170</f>
        <v>0</v>
      </c>
    </row>
    <row r="286" spans="1:2" s="7" customFormat="1" x14ac:dyDescent="0.25">
      <c r="A286" s="7" t="s">
        <v>741</v>
      </c>
      <c r="B286" s="7">
        <f>ATI!G170</f>
        <v>0</v>
      </c>
    </row>
    <row r="287" spans="1:2" s="8" customFormat="1" x14ac:dyDescent="0.25">
      <c r="A287" s="8" t="s">
        <v>247</v>
      </c>
      <c r="B287" s="8">
        <f>ATI!E183</f>
        <v>0</v>
      </c>
    </row>
    <row r="288" spans="1:2" s="8" customFormat="1" x14ac:dyDescent="0.25">
      <c r="A288" s="8" t="s">
        <v>248</v>
      </c>
      <c r="B288" s="8">
        <f>ATI!G183</f>
        <v>0</v>
      </c>
    </row>
    <row r="289" spans="1:2" s="8" customFormat="1" x14ac:dyDescent="0.25">
      <c r="A289" s="8" t="s">
        <v>249</v>
      </c>
      <c r="B289" s="8">
        <f>ATI!I183</f>
        <v>1</v>
      </c>
    </row>
    <row r="290" spans="1:2" s="8" customFormat="1" x14ac:dyDescent="0.25">
      <c r="A290" s="8" t="s">
        <v>250</v>
      </c>
      <c r="B290" s="8">
        <f>ATI!K183</f>
        <v>0</v>
      </c>
    </row>
    <row r="291" spans="1:2" s="8" customFormat="1" x14ac:dyDescent="0.25">
      <c r="A291" s="8" t="s">
        <v>251</v>
      </c>
      <c r="B291" s="8">
        <f>ATI!E184</f>
        <v>7</v>
      </c>
    </row>
    <row r="292" spans="1:2" s="8" customFormat="1" x14ac:dyDescent="0.25">
      <c r="A292" s="8" t="s">
        <v>252</v>
      </c>
      <c r="B292" s="8">
        <f>ATI!G184</f>
        <v>4</v>
      </c>
    </row>
    <row r="293" spans="1:2" s="8" customFormat="1" x14ac:dyDescent="0.25">
      <c r="A293" s="8" t="s">
        <v>253</v>
      </c>
      <c r="B293" s="8">
        <f>ATI!I184</f>
        <v>15</v>
      </c>
    </row>
    <row r="294" spans="1:2" s="8" customFormat="1" x14ac:dyDescent="0.25">
      <c r="A294" s="8" t="s">
        <v>254</v>
      </c>
      <c r="B294" s="8">
        <f>ATI!K184</f>
        <v>0</v>
      </c>
    </row>
    <row r="295" spans="1:2" s="8" customFormat="1" x14ac:dyDescent="0.25">
      <c r="A295" s="8" t="s">
        <v>255</v>
      </c>
      <c r="B295" s="8">
        <f>ATI!E185</f>
        <v>0</v>
      </c>
    </row>
    <row r="296" spans="1:2" s="8" customFormat="1" x14ac:dyDescent="0.25">
      <c r="A296" s="8" t="s">
        <v>256</v>
      </c>
      <c r="B296" s="8">
        <f>ATI!G185</f>
        <v>0</v>
      </c>
    </row>
    <row r="297" spans="1:2" s="8" customFormat="1" x14ac:dyDescent="0.25">
      <c r="A297" s="8" t="s">
        <v>257</v>
      </c>
      <c r="B297" s="8">
        <f>ATI!I185</f>
        <v>0</v>
      </c>
    </row>
    <row r="298" spans="1:2" s="8" customFormat="1" x14ac:dyDescent="0.25">
      <c r="A298" s="8" t="s">
        <v>258</v>
      </c>
      <c r="B298" s="8">
        <f>ATI!K185</f>
        <v>0</v>
      </c>
    </row>
    <row r="299" spans="1:2" s="8" customFormat="1" x14ac:dyDescent="0.25">
      <c r="A299" s="8" t="s">
        <v>259</v>
      </c>
      <c r="B299" s="8">
        <f>ATI!E186</f>
        <v>0</v>
      </c>
    </row>
    <row r="300" spans="1:2" s="8" customFormat="1" x14ac:dyDescent="0.25">
      <c r="A300" s="8" t="s">
        <v>260</v>
      </c>
      <c r="B300" s="8">
        <f>ATI!G186</f>
        <v>0</v>
      </c>
    </row>
    <row r="301" spans="1:2" s="8" customFormat="1" x14ac:dyDescent="0.25">
      <c r="A301" s="8" t="s">
        <v>261</v>
      </c>
      <c r="B301" s="8">
        <f>ATI!I186</f>
        <v>0</v>
      </c>
    </row>
    <row r="302" spans="1:2" s="8" customFormat="1" x14ac:dyDescent="0.25">
      <c r="A302" s="8" t="s">
        <v>262</v>
      </c>
      <c r="B302" s="8">
        <f>ATI!K186</f>
        <v>0</v>
      </c>
    </row>
    <row r="303" spans="1:2" s="8" customFormat="1" x14ac:dyDescent="0.25">
      <c r="A303" s="8" t="s">
        <v>263</v>
      </c>
      <c r="B303" s="8">
        <f>ATI!E187</f>
        <v>0</v>
      </c>
    </row>
    <row r="304" spans="1:2" s="8" customFormat="1" x14ac:dyDescent="0.25">
      <c r="A304" s="8" t="s">
        <v>264</v>
      </c>
      <c r="B304" s="8">
        <f>ATI!G187</f>
        <v>0</v>
      </c>
    </row>
    <row r="305" spans="1:2" s="8" customFormat="1" x14ac:dyDescent="0.25">
      <c r="A305" s="8" t="s">
        <v>265</v>
      </c>
      <c r="B305" s="8">
        <f>ATI!I187</f>
        <v>0</v>
      </c>
    </row>
    <row r="306" spans="1:2" s="8" customFormat="1" x14ac:dyDescent="0.25">
      <c r="A306" s="8" t="s">
        <v>266</v>
      </c>
      <c r="B306" s="8">
        <f>ATI!K187</f>
        <v>0</v>
      </c>
    </row>
    <row r="307" spans="1:2" s="8" customFormat="1" x14ac:dyDescent="0.25">
      <c r="A307" s="8" t="s">
        <v>267</v>
      </c>
      <c r="B307" s="8">
        <f>ATI!E188</f>
        <v>1</v>
      </c>
    </row>
    <row r="308" spans="1:2" s="8" customFormat="1" x14ac:dyDescent="0.25">
      <c r="A308" s="8" t="s">
        <v>268</v>
      </c>
      <c r="B308" s="8">
        <f>ATI!G188</f>
        <v>0</v>
      </c>
    </row>
    <row r="309" spans="1:2" s="8" customFormat="1" x14ac:dyDescent="0.25">
      <c r="A309" s="8" t="s">
        <v>269</v>
      </c>
      <c r="B309" s="8">
        <f>ATI!I188</f>
        <v>0</v>
      </c>
    </row>
    <row r="310" spans="1:2" s="8" customFormat="1" x14ac:dyDescent="0.25">
      <c r="A310" s="8" t="s">
        <v>270</v>
      </c>
      <c r="B310" s="8">
        <f>ATI!K188</f>
        <v>1</v>
      </c>
    </row>
    <row r="311" spans="1:2" s="7" customFormat="1" x14ac:dyDescent="0.25">
      <c r="A311" s="7" t="s">
        <v>271</v>
      </c>
      <c r="B311" s="7">
        <f>ATI!E195</f>
        <v>5</v>
      </c>
    </row>
    <row r="312" spans="1:2" s="7" customFormat="1" x14ac:dyDescent="0.25">
      <c r="A312" s="7" t="s">
        <v>272</v>
      </c>
      <c r="B312" s="7">
        <f>ATI!G195</f>
        <v>0</v>
      </c>
    </row>
    <row r="313" spans="1:2" s="7" customFormat="1" x14ac:dyDescent="0.25">
      <c r="A313" s="7" t="s">
        <v>273</v>
      </c>
      <c r="B313" s="7">
        <f>ATI!I195</f>
        <v>10</v>
      </c>
    </row>
    <row r="314" spans="1:2" s="7" customFormat="1" x14ac:dyDescent="0.25">
      <c r="A314" s="7" t="s">
        <v>274</v>
      </c>
      <c r="B314" s="7">
        <f>ATI!K195</f>
        <v>0</v>
      </c>
    </row>
    <row r="315" spans="1:2" s="7" customFormat="1" x14ac:dyDescent="0.25">
      <c r="A315" s="7" t="s">
        <v>275</v>
      </c>
      <c r="B315" s="7">
        <f>ATI!E196</f>
        <v>2</v>
      </c>
    </row>
    <row r="316" spans="1:2" s="7" customFormat="1" x14ac:dyDescent="0.25">
      <c r="A316" s="7" t="s">
        <v>276</v>
      </c>
      <c r="B316" s="7">
        <f>ATI!G196</f>
        <v>0</v>
      </c>
    </row>
    <row r="317" spans="1:2" s="7" customFormat="1" x14ac:dyDescent="0.25">
      <c r="A317" s="7" t="s">
        <v>277</v>
      </c>
      <c r="B317" s="7">
        <f>ATI!I196</f>
        <v>0</v>
      </c>
    </row>
    <row r="318" spans="1:2" s="7" customFormat="1" x14ac:dyDescent="0.25">
      <c r="A318" s="7" t="s">
        <v>278</v>
      </c>
      <c r="B318" s="7">
        <f>ATI!K196</f>
        <v>1</v>
      </c>
    </row>
    <row r="319" spans="1:2" s="7" customFormat="1" x14ac:dyDescent="0.25">
      <c r="A319" s="7" t="s">
        <v>742</v>
      </c>
      <c r="B319" s="7">
        <f>ATI!E197</f>
        <v>1</v>
      </c>
    </row>
    <row r="320" spans="1:2" s="7" customFormat="1" x14ac:dyDescent="0.25">
      <c r="A320" s="7" t="s">
        <v>743</v>
      </c>
      <c r="B320" s="7">
        <f>ATI!G197</f>
        <v>1</v>
      </c>
    </row>
    <row r="321" spans="1:2" s="7" customFormat="1" x14ac:dyDescent="0.25">
      <c r="A321" s="7" t="s">
        <v>744</v>
      </c>
      <c r="B321" s="7">
        <f>ATI!I197</f>
        <v>5</v>
      </c>
    </row>
    <row r="322" spans="1:2" s="7" customFormat="1" x14ac:dyDescent="0.25">
      <c r="A322" s="7" t="s">
        <v>745</v>
      </c>
      <c r="B322" s="7">
        <f>ATI!K197</f>
        <v>0</v>
      </c>
    </row>
    <row r="323" spans="1:2" s="7" customFormat="1" x14ac:dyDescent="0.25">
      <c r="A323" s="7" t="s">
        <v>746</v>
      </c>
      <c r="B323" s="7">
        <f>ATI!E198</f>
        <v>0</v>
      </c>
    </row>
    <row r="324" spans="1:2" s="7" customFormat="1" x14ac:dyDescent="0.25">
      <c r="A324" s="7" t="s">
        <v>747</v>
      </c>
      <c r="B324" s="7">
        <f>ATI!G198</f>
        <v>3</v>
      </c>
    </row>
    <row r="325" spans="1:2" s="7" customFormat="1" x14ac:dyDescent="0.25">
      <c r="A325" s="7" t="s">
        <v>748</v>
      </c>
      <c r="B325" s="7">
        <f>ATI!I198</f>
        <v>1</v>
      </c>
    </row>
    <row r="326" spans="1:2" s="7" customFormat="1" x14ac:dyDescent="0.25">
      <c r="A326" s="7" t="s">
        <v>749</v>
      </c>
      <c r="B326" s="7">
        <f>ATI!K198</f>
        <v>0</v>
      </c>
    </row>
    <row r="327" spans="1:2" s="7" customFormat="1" x14ac:dyDescent="0.25">
      <c r="A327" s="7" t="s">
        <v>750</v>
      </c>
      <c r="B327" s="7">
        <f>ATI!E199</f>
        <v>0</v>
      </c>
    </row>
    <row r="328" spans="1:2" s="7" customFormat="1" x14ac:dyDescent="0.25">
      <c r="A328" s="7" t="s">
        <v>751</v>
      </c>
      <c r="B328" s="7">
        <f>ATI!G199</f>
        <v>0</v>
      </c>
    </row>
    <row r="329" spans="1:2" s="7" customFormat="1" x14ac:dyDescent="0.25">
      <c r="A329" s="7" t="s">
        <v>752</v>
      </c>
      <c r="B329" s="7">
        <f>ATI!I199</f>
        <v>0</v>
      </c>
    </row>
    <row r="330" spans="1:2" s="7" customFormat="1" x14ac:dyDescent="0.25">
      <c r="A330" s="7" t="s">
        <v>753</v>
      </c>
      <c r="B330" s="7">
        <f>ATI!K199</f>
        <v>0</v>
      </c>
    </row>
    <row r="331" spans="1:2" s="7" customFormat="1" x14ac:dyDescent="0.25">
      <c r="A331" s="7" t="s">
        <v>754</v>
      </c>
      <c r="B331" s="7">
        <f>ATI!E200</f>
        <v>0</v>
      </c>
    </row>
    <row r="332" spans="1:2" s="7" customFormat="1" x14ac:dyDescent="0.25">
      <c r="A332" s="7" t="s">
        <v>755</v>
      </c>
      <c r="B332" s="7">
        <f>ATI!G200</f>
        <v>0</v>
      </c>
    </row>
    <row r="333" spans="1:2" s="7" customFormat="1" x14ac:dyDescent="0.25">
      <c r="A333" s="7" t="s">
        <v>756</v>
      </c>
      <c r="B333" s="7">
        <f>ATI!I200</f>
        <v>0</v>
      </c>
    </row>
    <row r="334" spans="1:2" s="7" customFormat="1" x14ac:dyDescent="0.25">
      <c r="A334" s="7" t="s">
        <v>757</v>
      </c>
      <c r="B334" s="7">
        <f>ATI!K200</f>
        <v>0</v>
      </c>
    </row>
    <row r="335" spans="1:2" s="6" customFormat="1" x14ac:dyDescent="0.25">
      <c r="A335" s="6" t="s">
        <v>279</v>
      </c>
      <c r="B335" s="6">
        <f>ATI!E207</f>
        <v>277</v>
      </c>
    </row>
    <row r="336" spans="1:2" s="6" customFormat="1" x14ac:dyDescent="0.25">
      <c r="A336" s="6" t="s">
        <v>280</v>
      </c>
      <c r="B336" s="6">
        <f>ATI!G207</f>
        <v>1385</v>
      </c>
    </row>
    <row r="337" spans="1:2" s="6" customFormat="1" x14ac:dyDescent="0.25">
      <c r="A337" s="6" t="s">
        <v>281</v>
      </c>
      <c r="B337" s="6">
        <f>ATI!I207</f>
        <v>12</v>
      </c>
    </row>
    <row r="338" spans="1:2" s="6" customFormat="1" x14ac:dyDescent="0.25">
      <c r="A338" s="6" t="s">
        <v>282</v>
      </c>
      <c r="B338" s="6">
        <f>ATI!K207</f>
        <v>60</v>
      </c>
    </row>
    <row r="339" spans="1:2" s="6" customFormat="1" x14ac:dyDescent="0.25">
      <c r="A339" s="6" t="s">
        <v>283</v>
      </c>
      <c r="B339" s="6">
        <f>ATI!E208</f>
        <v>2</v>
      </c>
    </row>
    <row r="340" spans="1:2" s="6" customFormat="1" x14ac:dyDescent="0.25">
      <c r="A340" s="6" t="s">
        <v>284</v>
      </c>
      <c r="B340" s="6">
        <f>ATI!G208</f>
        <v>290</v>
      </c>
    </row>
    <row r="341" spans="1:2" s="6" customFormat="1" x14ac:dyDescent="0.25">
      <c r="A341" s="6" t="s">
        <v>285</v>
      </c>
      <c r="B341" s="6">
        <f>ATI!I208</f>
        <v>0</v>
      </c>
    </row>
    <row r="342" spans="1:2" s="6" customFormat="1" x14ac:dyDescent="0.25">
      <c r="A342" s="6" t="s">
        <v>286</v>
      </c>
      <c r="B342" s="6">
        <f>ATI!K208</f>
        <v>0</v>
      </c>
    </row>
    <row r="343" spans="1:2" s="6" customFormat="1" x14ac:dyDescent="0.25">
      <c r="A343" s="6" t="s">
        <v>287</v>
      </c>
      <c r="B343" s="6">
        <f>ATI!E209</f>
        <v>0</v>
      </c>
    </row>
    <row r="344" spans="1:2" s="6" customFormat="1" x14ac:dyDescent="0.25">
      <c r="A344" s="6" t="s">
        <v>288</v>
      </c>
      <c r="B344" s="6">
        <f>ATI!G209</f>
        <v>0</v>
      </c>
    </row>
    <row r="345" spans="1:2" s="6" customFormat="1" x14ac:dyDescent="0.25">
      <c r="A345" s="6" t="s">
        <v>289</v>
      </c>
      <c r="B345" s="6">
        <f>ATI!I209</f>
        <v>0</v>
      </c>
    </row>
    <row r="346" spans="1:2" s="6" customFormat="1" x14ac:dyDescent="0.25">
      <c r="A346" s="6" t="s">
        <v>290</v>
      </c>
      <c r="B346" s="6">
        <f>ATI!K209</f>
        <v>0</v>
      </c>
    </row>
    <row r="347" spans="1:2" s="6" customFormat="1" x14ac:dyDescent="0.25">
      <c r="A347" s="6" t="s">
        <v>291</v>
      </c>
      <c r="B347" s="6">
        <f>ATI!E210</f>
        <v>0</v>
      </c>
    </row>
    <row r="348" spans="1:2" s="6" customFormat="1" x14ac:dyDescent="0.25">
      <c r="A348" s="6" t="s">
        <v>292</v>
      </c>
      <c r="B348" s="6">
        <f>ATI!G210</f>
        <v>0</v>
      </c>
    </row>
    <row r="349" spans="1:2" s="6" customFormat="1" x14ac:dyDescent="0.25">
      <c r="A349" s="6" t="s">
        <v>293</v>
      </c>
      <c r="B349" s="6">
        <f>ATI!I210</f>
        <v>0</v>
      </c>
    </row>
    <row r="350" spans="1:2" s="6" customFormat="1" x14ac:dyDescent="0.25">
      <c r="A350" s="6" t="s">
        <v>294</v>
      </c>
      <c r="B350" s="6">
        <f>ATI!K210</f>
        <v>0</v>
      </c>
    </row>
    <row r="351" spans="1:2" s="6" customFormat="1" x14ac:dyDescent="0.25">
      <c r="A351" s="6" t="s">
        <v>758</v>
      </c>
      <c r="B351" s="6">
        <f>ATI!E211</f>
        <v>0</v>
      </c>
    </row>
    <row r="352" spans="1:2" s="6" customFormat="1" x14ac:dyDescent="0.25">
      <c r="A352" s="6" t="s">
        <v>759</v>
      </c>
      <c r="B352" s="6">
        <f>ATI!G211</f>
        <v>0</v>
      </c>
    </row>
    <row r="353" spans="1:2" s="6" customFormat="1" x14ac:dyDescent="0.25">
      <c r="A353" s="6" t="s">
        <v>760</v>
      </c>
      <c r="B353" s="6">
        <f>ATI!I211</f>
        <v>0</v>
      </c>
    </row>
    <row r="354" spans="1:2" s="6" customFormat="1" x14ac:dyDescent="0.25">
      <c r="A354" s="6" t="s">
        <v>761</v>
      </c>
      <c r="B354" s="6">
        <f>ATI!K211</f>
        <v>0</v>
      </c>
    </row>
    <row r="355" spans="1:2" s="6" customFormat="1" x14ac:dyDescent="0.25">
      <c r="A355" s="6" t="s">
        <v>762</v>
      </c>
      <c r="B355" s="6">
        <f>ATI!E212</f>
        <v>0</v>
      </c>
    </row>
    <row r="356" spans="1:2" s="6" customFormat="1" x14ac:dyDescent="0.25">
      <c r="A356" s="6" t="s">
        <v>763</v>
      </c>
      <c r="B356" s="6">
        <f>ATI!G212</f>
        <v>0</v>
      </c>
    </row>
    <row r="357" spans="1:2" s="6" customFormat="1" x14ac:dyDescent="0.25">
      <c r="A357" s="6" t="s">
        <v>764</v>
      </c>
      <c r="B357" s="6">
        <f>ATI!I212</f>
        <v>0</v>
      </c>
    </row>
    <row r="358" spans="1:2" s="6" customFormat="1" x14ac:dyDescent="0.25">
      <c r="A358" s="6" t="s">
        <v>765</v>
      </c>
      <c r="B358" s="6">
        <f>ATI!K212</f>
        <v>0</v>
      </c>
    </row>
    <row r="359" spans="1:2" s="6" customFormat="1" x14ac:dyDescent="0.25">
      <c r="A359" s="6" t="s">
        <v>766</v>
      </c>
      <c r="B359" s="6">
        <f>ATI!E213</f>
        <v>0</v>
      </c>
    </row>
    <row r="360" spans="1:2" s="6" customFormat="1" x14ac:dyDescent="0.25">
      <c r="A360" s="6" t="s">
        <v>767</v>
      </c>
      <c r="B360" s="6">
        <f>ATI!G213</f>
        <v>0</v>
      </c>
    </row>
    <row r="361" spans="1:2" s="6" customFormat="1" x14ac:dyDescent="0.25">
      <c r="A361" s="6" t="s">
        <v>768</v>
      </c>
      <c r="B361" s="6">
        <f>ATI!I213</f>
        <v>0</v>
      </c>
    </row>
    <row r="362" spans="1:2" s="6" customFormat="1" x14ac:dyDescent="0.25">
      <c r="A362" s="6" t="s">
        <v>769</v>
      </c>
      <c r="B362" s="6">
        <f>ATI!K213</f>
        <v>0</v>
      </c>
    </row>
    <row r="363" spans="1:2" s="7" customFormat="1" x14ac:dyDescent="0.25">
      <c r="A363" s="7" t="s">
        <v>295</v>
      </c>
      <c r="B363" s="7">
        <f>ATI!E229</f>
        <v>49</v>
      </c>
    </row>
    <row r="364" spans="1:2" s="7" customFormat="1" x14ac:dyDescent="0.25">
      <c r="A364" s="7" t="s">
        <v>296</v>
      </c>
      <c r="B364" s="7">
        <f>ATI!G229</f>
        <v>1788</v>
      </c>
    </row>
    <row r="365" spans="1:2" s="7" customFormat="1" x14ac:dyDescent="0.25">
      <c r="A365" s="7" t="s">
        <v>297</v>
      </c>
      <c r="B365" s="7">
        <f>ATI!I229</f>
        <v>2</v>
      </c>
    </row>
    <row r="366" spans="1:2" s="7" customFormat="1" x14ac:dyDescent="0.25">
      <c r="A366" s="7" t="s">
        <v>298</v>
      </c>
      <c r="B366" s="7">
        <f>ATI!K229</f>
        <v>50</v>
      </c>
    </row>
    <row r="367" spans="1:2" s="7" customFormat="1" x14ac:dyDescent="0.25">
      <c r="A367" s="7" t="s">
        <v>302</v>
      </c>
      <c r="B367" s="7">
        <f>ATI!E230</f>
        <v>4</v>
      </c>
    </row>
    <row r="368" spans="1:2" s="7" customFormat="1" x14ac:dyDescent="0.25">
      <c r="A368" s="7" t="s">
        <v>303</v>
      </c>
      <c r="B368" s="7">
        <f>ATI!G230</f>
        <v>21</v>
      </c>
    </row>
    <row r="369" spans="1:2" s="7" customFormat="1" x14ac:dyDescent="0.25">
      <c r="A369" s="7" t="s">
        <v>304</v>
      </c>
      <c r="B369" s="7">
        <f>ATI!I230</f>
        <v>0</v>
      </c>
    </row>
    <row r="370" spans="1:2" s="7" customFormat="1" x14ac:dyDescent="0.25">
      <c r="A370" s="7" t="s">
        <v>305</v>
      </c>
      <c r="B370" s="7">
        <f>ATI!K230</f>
        <v>0</v>
      </c>
    </row>
    <row r="371" spans="1:2" s="7" customFormat="1" x14ac:dyDescent="0.25">
      <c r="A371" s="7" t="s">
        <v>309</v>
      </c>
      <c r="B371" s="7">
        <f>ATI!E232</f>
        <v>53</v>
      </c>
    </row>
    <row r="372" spans="1:2" s="7" customFormat="1" x14ac:dyDescent="0.25">
      <c r="A372" s="7" t="s">
        <v>310</v>
      </c>
      <c r="B372" s="7">
        <f>ATI!G232</f>
        <v>1809</v>
      </c>
    </row>
    <row r="373" spans="1:2" s="7" customFormat="1" x14ac:dyDescent="0.25">
      <c r="A373" s="7" t="s">
        <v>311</v>
      </c>
      <c r="B373" s="7">
        <f>ATI!I232</f>
        <v>2</v>
      </c>
    </row>
    <row r="374" spans="1:2" s="7" customFormat="1" x14ac:dyDescent="0.25">
      <c r="A374" s="7" t="s">
        <v>312</v>
      </c>
      <c r="B374" s="7">
        <f>ATI!K232</f>
        <v>50</v>
      </c>
    </row>
    <row r="375" spans="1:2" s="7" customFormat="1" x14ac:dyDescent="0.25">
      <c r="A375" s="7" t="s">
        <v>316</v>
      </c>
      <c r="B375" s="7">
        <f>ATI!E233</f>
        <v>0</v>
      </c>
    </row>
    <row r="376" spans="1:2" s="7" customFormat="1" x14ac:dyDescent="0.25">
      <c r="A376" s="7" t="s">
        <v>317</v>
      </c>
      <c r="B376" s="7">
        <f>ATI!G233</f>
        <v>0</v>
      </c>
    </row>
    <row r="377" spans="1:2" s="7" customFormat="1" x14ac:dyDescent="0.25">
      <c r="A377" s="7" t="s">
        <v>318</v>
      </c>
      <c r="B377" s="7">
        <f>ATI!I233</f>
        <v>0</v>
      </c>
    </row>
    <row r="378" spans="1:2" s="7" customFormat="1" x14ac:dyDescent="0.25">
      <c r="A378" s="7" t="s">
        <v>319</v>
      </c>
      <c r="B378" s="7">
        <f>ATI!K233</f>
        <v>0</v>
      </c>
    </row>
    <row r="379" spans="1:2" s="6" customFormat="1" x14ac:dyDescent="0.25">
      <c r="A379" s="6" t="s">
        <v>337</v>
      </c>
      <c r="B379" s="6">
        <f>ATI!E239</f>
        <v>15</v>
      </c>
    </row>
    <row r="380" spans="1:2" s="6" customFormat="1" x14ac:dyDescent="0.25">
      <c r="A380" s="6" t="s">
        <v>338</v>
      </c>
      <c r="B380" s="6">
        <f>ATI!F239</f>
        <v>15</v>
      </c>
    </row>
    <row r="381" spans="1:2" s="6" customFormat="1" x14ac:dyDescent="0.25">
      <c r="A381" s="6" t="s">
        <v>339</v>
      </c>
      <c r="B381" s="6">
        <f>ATI!G239</f>
        <v>11</v>
      </c>
    </row>
    <row r="382" spans="1:2" s="6" customFormat="1" x14ac:dyDescent="0.25">
      <c r="A382" s="6" t="s">
        <v>340</v>
      </c>
      <c r="B382" s="6">
        <f>ATI!H239</f>
        <v>0</v>
      </c>
    </row>
    <row r="383" spans="1:2" s="6" customFormat="1" x14ac:dyDescent="0.25">
      <c r="A383" s="6" t="s">
        <v>341</v>
      </c>
      <c r="B383" s="6">
        <f>ATI!I239</f>
        <v>0</v>
      </c>
    </row>
    <row r="384" spans="1:2" s="6" customFormat="1" x14ac:dyDescent="0.25">
      <c r="A384" s="6" t="s">
        <v>342</v>
      </c>
      <c r="B384" s="6">
        <f>ATI!J239</f>
        <v>0</v>
      </c>
    </row>
    <row r="385" spans="1:2" s="6" customFormat="1" x14ac:dyDescent="0.25">
      <c r="A385" s="6" t="s">
        <v>343</v>
      </c>
      <c r="B385" s="6">
        <f>ATI!K239</f>
        <v>0</v>
      </c>
    </row>
    <row r="386" spans="1:2" s="6" customFormat="1" x14ac:dyDescent="0.25">
      <c r="A386" s="6" t="s">
        <v>344</v>
      </c>
      <c r="B386" s="6">
        <f>ATI!E240</f>
        <v>2</v>
      </c>
    </row>
    <row r="387" spans="1:2" s="6" customFormat="1" x14ac:dyDescent="0.25">
      <c r="A387" s="6" t="s">
        <v>345</v>
      </c>
      <c r="B387" s="6">
        <f>ATI!F240</f>
        <v>3</v>
      </c>
    </row>
    <row r="388" spans="1:2" s="6" customFormat="1" x14ac:dyDescent="0.25">
      <c r="A388" s="6" t="s">
        <v>346</v>
      </c>
      <c r="B388" s="6">
        <f>ATI!G240</f>
        <v>4</v>
      </c>
    </row>
    <row r="389" spans="1:2" s="6" customFormat="1" x14ac:dyDescent="0.25">
      <c r="A389" s="6" t="s">
        <v>347</v>
      </c>
      <c r="B389" s="6">
        <f>ATI!H240</f>
        <v>1</v>
      </c>
    </row>
    <row r="390" spans="1:2" s="6" customFormat="1" x14ac:dyDescent="0.25">
      <c r="A390" s="6" t="s">
        <v>348</v>
      </c>
      <c r="B390" s="6">
        <f>ATI!I240</f>
        <v>0</v>
      </c>
    </row>
    <row r="391" spans="1:2" s="6" customFormat="1" x14ac:dyDescent="0.25">
      <c r="A391" s="6" t="s">
        <v>349</v>
      </c>
      <c r="B391" s="6">
        <f>ATI!J240</f>
        <v>0</v>
      </c>
    </row>
    <row r="392" spans="1:2" s="6" customFormat="1" x14ac:dyDescent="0.25">
      <c r="A392" s="6" t="s">
        <v>350</v>
      </c>
      <c r="B392" s="6">
        <f>ATI!K240</f>
        <v>0</v>
      </c>
    </row>
    <row r="393" spans="1:2" s="6" customFormat="1" x14ac:dyDescent="0.25">
      <c r="A393" s="6" t="s">
        <v>351</v>
      </c>
      <c r="B393" s="6">
        <f>ATI!E241</f>
        <v>0</v>
      </c>
    </row>
    <row r="394" spans="1:2" s="6" customFormat="1" x14ac:dyDescent="0.25">
      <c r="A394" s="6" t="s">
        <v>352</v>
      </c>
      <c r="B394" s="6">
        <f>ATI!F241</f>
        <v>0</v>
      </c>
    </row>
    <row r="395" spans="1:2" s="6" customFormat="1" x14ac:dyDescent="0.25">
      <c r="A395" s="6" t="s">
        <v>353</v>
      </c>
      <c r="B395" s="6">
        <f>ATI!G241</f>
        <v>0</v>
      </c>
    </row>
    <row r="396" spans="1:2" s="6" customFormat="1" x14ac:dyDescent="0.25">
      <c r="A396" s="6" t="s">
        <v>354</v>
      </c>
      <c r="B396" s="6">
        <f>ATI!H241</f>
        <v>0</v>
      </c>
    </row>
    <row r="397" spans="1:2" s="6" customFormat="1" x14ac:dyDescent="0.25">
      <c r="A397" s="6" t="s">
        <v>355</v>
      </c>
      <c r="B397" s="6">
        <f>ATI!I241</f>
        <v>0</v>
      </c>
    </row>
    <row r="398" spans="1:2" s="6" customFormat="1" x14ac:dyDescent="0.25">
      <c r="A398" s="6" t="s">
        <v>356</v>
      </c>
      <c r="B398" s="6">
        <f>ATI!J241</f>
        <v>0</v>
      </c>
    </row>
    <row r="399" spans="1:2" s="6" customFormat="1" x14ac:dyDescent="0.25">
      <c r="A399" s="6" t="s">
        <v>357</v>
      </c>
      <c r="B399" s="6">
        <f>ATI!K241</f>
        <v>0</v>
      </c>
    </row>
    <row r="400" spans="1:2" s="6" customFormat="1" x14ac:dyDescent="0.25">
      <c r="A400" s="6" t="s">
        <v>358</v>
      </c>
      <c r="B400" s="6">
        <f>ATI!E242</f>
        <v>0</v>
      </c>
    </row>
    <row r="401" spans="1:2" s="6" customFormat="1" x14ac:dyDescent="0.25">
      <c r="A401" s="6" t="s">
        <v>359</v>
      </c>
      <c r="B401" s="6">
        <f>ATI!F242</f>
        <v>1</v>
      </c>
    </row>
    <row r="402" spans="1:2" s="6" customFormat="1" x14ac:dyDescent="0.25">
      <c r="A402" s="6" t="s">
        <v>360</v>
      </c>
      <c r="B402" s="6">
        <f>ATI!G242</f>
        <v>0</v>
      </c>
    </row>
    <row r="403" spans="1:2" s="6" customFormat="1" x14ac:dyDescent="0.25">
      <c r="A403" s="6" t="s">
        <v>361</v>
      </c>
      <c r="B403" s="6">
        <f>ATI!H242</f>
        <v>0</v>
      </c>
    </row>
    <row r="404" spans="1:2" s="6" customFormat="1" x14ac:dyDescent="0.25">
      <c r="A404" s="6" t="s">
        <v>362</v>
      </c>
      <c r="B404" s="6">
        <f>ATI!I242</f>
        <v>0</v>
      </c>
    </row>
    <row r="405" spans="1:2" s="6" customFormat="1" x14ac:dyDescent="0.25">
      <c r="A405" s="6" t="s">
        <v>363</v>
      </c>
      <c r="B405" s="6">
        <f>ATI!J242</f>
        <v>0</v>
      </c>
    </row>
    <row r="406" spans="1:2" s="6" customFormat="1" x14ac:dyDescent="0.25">
      <c r="A406" s="6" t="s">
        <v>364</v>
      </c>
      <c r="B406" s="6">
        <f>ATI!K242</f>
        <v>0</v>
      </c>
    </row>
    <row r="407" spans="1:2" s="6" customFormat="1" x14ac:dyDescent="0.25">
      <c r="A407" s="6" t="s">
        <v>365</v>
      </c>
      <c r="B407" s="6">
        <f>ATI!E243</f>
        <v>0</v>
      </c>
    </row>
    <row r="408" spans="1:2" s="6" customFormat="1" x14ac:dyDescent="0.25">
      <c r="A408" s="6" t="s">
        <v>366</v>
      </c>
      <c r="B408" s="6">
        <f>ATI!F243</f>
        <v>0</v>
      </c>
    </row>
    <row r="409" spans="1:2" s="6" customFormat="1" x14ac:dyDescent="0.25">
      <c r="A409" s="6" t="s">
        <v>367</v>
      </c>
      <c r="B409" s="6">
        <f>ATI!G243</f>
        <v>0</v>
      </c>
    </row>
    <row r="410" spans="1:2" s="6" customFormat="1" x14ac:dyDescent="0.25">
      <c r="A410" s="6" t="s">
        <v>368</v>
      </c>
      <c r="B410" s="6">
        <f>ATI!H243</f>
        <v>0</v>
      </c>
    </row>
    <row r="411" spans="1:2" s="6" customFormat="1" x14ac:dyDescent="0.25">
      <c r="A411" s="6" t="s">
        <v>369</v>
      </c>
      <c r="B411" s="6">
        <f>ATI!I243</f>
        <v>0</v>
      </c>
    </row>
    <row r="412" spans="1:2" s="6" customFormat="1" x14ac:dyDescent="0.25">
      <c r="A412" s="6" t="s">
        <v>370</v>
      </c>
      <c r="B412" s="6">
        <f>ATI!J243</f>
        <v>0</v>
      </c>
    </row>
    <row r="413" spans="1:2" s="6" customFormat="1" x14ac:dyDescent="0.25">
      <c r="A413" s="6" t="s">
        <v>371</v>
      </c>
      <c r="B413" s="6">
        <f>ATI!K243</f>
        <v>0</v>
      </c>
    </row>
    <row r="414" spans="1:2" s="6" customFormat="1" x14ac:dyDescent="0.25">
      <c r="A414" s="6" t="s">
        <v>372</v>
      </c>
      <c r="B414" s="6">
        <f>ATI!E244</f>
        <v>0</v>
      </c>
    </row>
    <row r="415" spans="1:2" s="6" customFormat="1" x14ac:dyDescent="0.25">
      <c r="A415" s="6" t="s">
        <v>373</v>
      </c>
      <c r="B415" s="6">
        <f>ATI!F244</f>
        <v>1</v>
      </c>
    </row>
    <row r="416" spans="1:2" s="6" customFormat="1" x14ac:dyDescent="0.25">
      <c r="A416" s="6" t="s">
        <v>374</v>
      </c>
      <c r="B416" s="6">
        <f>ATI!G244</f>
        <v>0</v>
      </c>
    </row>
    <row r="417" spans="1:2" s="6" customFormat="1" x14ac:dyDescent="0.25">
      <c r="A417" s="6" t="s">
        <v>375</v>
      </c>
      <c r="B417" s="6">
        <f>ATI!H244</f>
        <v>0</v>
      </c>
    </row>
    <row r="418" spans="1:2" s="6" customFormat="1" x14ac:dyDescent="0.25">
      <c r="A418" s="6" t="s">
        <v>376</v>
      </c>
      <c r="B418" s="6">
        <f>ATI!I244</f>
        <v>0</v>
      </c>
    </row>
    <row r="419" spans="1:2" s="6" customFormat="1" x14ac:dyDescent="0.25">
      <c r="A419" s="6" t="s">
        <v>377</v>
      </c>
      <c r="B419" s="6">
        <f>ATI!J244</f>
        <v>0</v>
      </c>
    </row>
    <row r="420" spans="1:2" s="6" customFormat="1" x14ac:dyDescent="0.25">
      <c r="A420" s="6" t="s">
        <v>378</v>
      </c>
      <c r="B420" s="6">
        <f>ATI!K244</f>
        <v>0</v>
      </c>
    </row>
    <row r="421" spans="1:2" s="7" customFormat="1" x14ac:dyDescent="0.25">
      <c r="A421" s="7" t="s">
        <v>379</v>
      </c>
      <c r="B421" s="7">
        <f>ATI!E251</f>
        <v>0</v>
      </c>
    </row>
    <row r="422" spans="1:2" s="7" customFormat="1" x14ac:dyDescent="0.25">
      <c r="A422" s="7" t="s">
        <v>380</v>
      </c>
      <c r="B422" s="7">
        <f>ATI!F251</f>
        <v>2</v>
      </c>
    </row>
    <row r="423" spans="1:2" s="7" customFormat="1" x14ac:dyDescent="0.25">
      <c r="A423" s="7" t="s">
        <v>381</v>
      </c>
      <c r="B423" s="7">
        <f>ATI!G251</f>
        <v>0</v>
      </c>
    </row>
    <row r="424" spans="1:2" s="7" customFormat="1" x14ac:dyDescent="0.25">
      <c r="A424" s="7" t="s">
        <v>382</v>
      </c>
      <c r="B424" s="7">
        <f>ATI!H251</f>
        <v>0</v>
      </c>
    </row>
    <row r="425" spans="1:2" s="7" customFormat="1" x14ac:dyDescent="0.25">
      <c r="A425" s="7" t="s">
        <v>383</v>
      </c>
      <c r="B425" s="7">
        <f>ATI!I251</f>
        <v>0</v>
      </c>
    </row>
    <row r="426" spans="1:2" s="7" customFormat="1" x14ac:dyDescent="0.25">
      <c r="A426" s="7" t="s">
        <v>384</v>
      </c>
      <c r="B426" s="7">
        <f>ATI!J251</f>
        <v>0</v>
      </c>
    </row>
    <row r="427" spans="1:2" s="7" customFormat="1" x14ac:dyDescent="0.25">
      <c r="A427" s="7" t="s">
        <v>385</v>
      </c>
      <c r="B427" s="7">
        <f>ATI!K251</f>
        <v>0</v>
      </c>
    </row>
    <row r="428" spans="1:2" s="7" customFormat="1" x14ac:dyDescent="0.25">
      <c r="A428" s="7" t="s">
        <v>389</v>
      </c>
      <c r="B428" s="7">
        <f>ATI!E252</f>
        <v>0</v>
      </c>
    </row>
    <row r="429" spans="1:2" s="7" customFormat="1" x14ac:dyDescent="0.25">
      <c r="A429" s="7" t="s">
        <v>390</v>
      </c>
      <c r="B429" s="7">
        <f>ATI!F252</f>
        <v>0</v>
      </c>
    </row>
    <row r="430" spans="1:2" s="7" customFormat="1" x14ac:dyDescent="0.25">
      <c r="A430" s="7" t="s">
        <v>391</v>
      </c>
      <c r="B430" s="7">
        <f>ATI!G252</f>
        <v>0</v>
      </c>
    </row>
    <row r="431" spans="1:2" s="7" customFormat="1" x14ac:dyDescent="0.25">
      <c r="A431" s="7" t="s">
        <v>392</v>
      </c>
      <c r="B431" s="7">
        <f>ATI!H252</f>
        <v>0</v>
      </c>
    </row>
    <row r="432" spans="1:2" s="7" customFormat="1" x14ac:dyDescent="0.25">
      <c r="A432" s="7" t="s">
        <v>393</v>
      </c>
      <c r="B432" s="7">
        <f>ATI!I252</f>
        <v>0</v>
      </c>
    </row>
    <row r="433" spans="1:2" s="7" customFormat="1" x14ac:dyDescent="0.25">
      <c r="A433" s="7" t="s">
        <v>394</v>
      </c>
      <c r="B433" s="7">
        <f>ATI!J252</f>
        <v>0</v>
      </c>
    </row>
    <row r="434" spans="1:2" s="7" customFormat="1" x14ac:dyDescent="0.25">
      <c r="A434" s="7" t="s">
        <v>395</v>
      </c>
      <c r="B434" s="7">
        <f>ATI!K252</f>
        <v>0</v>
      </c>
    </row>
    <row r="435" spans="1:2" s="7" customFormat="1" x14ac:dyDescent="0.25">
      <c r="A435" s="7" t="s">
        <v>399</v>
      </c>
      <c r="B435" s="7">
        <f>ATI!E253</f>
        <v>0</v>
      </c>
    </row>
    <row r="436" spans="1:2" s="7" customFormat="1" x14ac:dyDescent="0.25">
      <c r="A436" s="7" t="s">
        <v>400</v>
      </c>
      <c r="B436" s="7">
        <f>ATI!F253</f>
        <v>0</v>
      </c>
    </row>
    <row r="437" spans="1:2" s="7" customFormat="1" x14ac:dyDescent="0.25">
      <c r="A437" s="7" t="s">
        <v>401</v>
      </c>
      <c r="B437" s="7">
        <f>ATI!G253</f>
        <v>0</v>
      </c>
    </row>
    <row r="438" spans="1:2" s="7" customFormat="1" x14ac:dyDescent="0.25">
      <c r="A438" s="7" t="s">
        <v>402</v>
      </c>
      <c r="B438" s="7">
        <f>ATI!H253</f>
        <v>0</v>
      </c>
    </row>
    <row r="439" spans="1:2" s="7" customFormat="1" x14ac:dyDescent="0.25">
      <c r="A439" s="7" t="s">
        <v>403</v>
      </c>
      <c r="B439" s="7">
        <f>ATI!I253</f>
        <v>0</v>
      </c>
    </row>
    <row r="440" spans="1:2" s="7" customFormat="1" x14ac:dyDescent="0.25">
      <c r="A440" s="7" t="s">
        <v>404</v>
      </c>
      <c r="B440" s="7">
        <f>ATI!J253</f>
        <v>0</v>
      </c>
    </row>
    <row r="441" spans="1:2" s="7" customFormat="1" x14ac:dyDescent="0.25">
      <c r="A441" s="7" t="s">
        <v>405</v>
      </c>
      <c r="B441" s="7">
        <f>ATI!K253</f>
        <v>0</v>
      </c>
    </row>
    <row r="442" spans="1:2" s="7" customFormat="1" x14ac:dyDescent="0.25">
      <c r="A442" s="7" t="s">
        <v>409</v>
      </c>
      <c r="B442" s="7">
        <f>ATI!E254</f>
        <v>0</v>
      </c>
    </row>
    <row r="443" spans="1:2" s="7" customFormat="1" x14ac:dyDescent="0.25">
      <c r="A443" s="7" t="s">
        <v>410</v>
      </c>
      <c r="B443" s="7">
        <f>ATI!F254</f>
        <v>0</v>
      </c>
    </row>
    <row r="444" spans="1:2" s="7" customFormat="1" x14ac:dyDescent="0.25">
      <c r="A444" s="7" t="s">
        <v>411</v>
      </c>
      <c r="B444" s="7">
        <f>ATI!G254</f>
        <v>0</v>
      </c>
    </row>
    <row r="445" spans="1:2" s="7" customFormat="1" x14ac:dyDescent="0.25">
      <c r="A445" s="7" t="s">
        <v>412</v>
      </c>
      <c r="B445" s="7">
        <f>ATI!H254</f>
        <v>0</v>
      </c>
    </row>
    <row r="446" spans="1:2" s="7" customFormat="1" x14ac:dyDescent="0.25">
      <c r="A446" s="7" t="s">
        <v>413</v>
      </c>
      <c r="B446" s="7">
        <f>ATI!I254</f>
        <v>0</v>
      </c>
    </row>
    <row r="447" spans="1:2" s="7" customFormat="1" x14ac:dyDescent="0.25">
      <c r="A447" s="7" t="s">
        <v>414</v>
      </c>
      <c r="B447" s="7">
        <f>ATI!J254</f>
        <v>0</v>
      </c>
    </row>
    <row r="448" spans="1:2" s="7" customFormat="1" x14ac:dyDescent="0.25">
      <c r="A448" s="7" t="s">
        <v>415</v>
      </c>
      <c r="B448" s="7">
        <f>ATI!K254</f>
        <v>0</v>
      </c>
    </row>
    <row r="449" spans="1:2" s="7" customFormat="1" x14ac:dyDescent="0.25">
      <c r="A449" s="7" t="s">
        <v>419</v>
      </c>
      <c r="B449" s="7">
        <f>ATI!E255</f>
        <v>0</v>
      </c>
    </row>
    <row r="450" spans="1:2" s="7" customFormat="1" x14ac:dyDescent="0.25">
      <c r="A450" s="7" t="s">
        <v>420</v>
      </c>
      <c r="B450" s="7">
        <f>ATI!F255</f>
        <v>0</v>
      </c>
    </row>
    <row r="451" spans="1:2" s="7" customFormat="1" x14ac:dyDescent="0.25">
      <c r="A451" s="7" t="s">
        <v>421</v>
      </c>
      <c r="B451" s="7">
        <f>ATI!G255</f>
        <v>0</v>
      </c>
    </row>
    <row r="452" spans="1:2" s="7" customFormat="1" x14ac:dyDescent="0.25">
      <c r="A452" s="7" t="s">
        <v>422</v>
      </c>
      <c r="B452" s="7">
        <f>ATI!H255</f>
        <v>0</v>
      </c>
    </row>
    <row r="453" spans="1:2" s="7" customFormat="1" x14ac:dyDescent="0.25">
      <c r="A453" s="7" t="s">
        <v>423</v>
      </c>
      <c r="B453" s="7">
        <f>ATI!I255</f>
        <v>0</v>
      </c>
    </row>
    <row r="454" spans="1:2" s="7" customFormat="1" x14ac:dyDescent="0.25">
      <c r="A454" s="7" t="s">
        <v>424</v>
      </c>
      <c r="B454" s="7">
        <f>ATI!J255</f>
        <v>0</v>
      </c>
    </row>
    <row r="455" spans="1:2" s="7" customFormat="1" x14ac:dyDescent="0.25">
      <c r="A455" s="7" t="s">
        <v>425</v>
      </c>
      <c r="B455" s="7">
        <f>ATI!K255</f>
        <v>0</v>
      </c>
    </row>
    <row r="456" spans="1:2" s="7" customFormat="1" x14ac:dyDescent="0.25">
      <c r="A456" s="7" t="s">
        <v>429</v>
      </c>
      <c r="B456" s="7">
        <f>ATI!E256</f>
        <v>0</v>
      </c>
    </row>
    <row r="457" spans="1:2" s="7" customFormat="1" x14ac:dyDescent="0.25">
      <c r="A457" s="7" t="s">
        <v>430</v>
      </c>
      <c r="B457" s="7">
        <f>ATI!F256</f>
        <v>0</v>
      </c>
    </row>
    <row r="458" spans="1:2" s="7" customFormat="1" x14ac:dyDescent="0.25">
      <c r="A458" s="7" t="s">
        <v>431</v>
      </c>
      <c r="B458" s="7">
        <f>ATI!G256</f>
        <v>0</v>
      </c>
    </row>
    <row r="459" spans="1:2" s="7" customFormat="1" x14ac:dyDescent="0.25">
      <c r="A459" s="7" t="s">
        <v>432</v>
      </c>
      <c r="B459" s="7">
        <f>ATI!H256</f>
        <v>0</v>
      </c>
    </row>
    <row r="460" spans="1:2" s="7" customFormat="1" x14ac:dyDescent="0.25">
      <c r="A460" s="7" t="s">
        <v>433</v>
      </c>
      <c r="B460" s="7">
        <f>ATI!I256</f>
        <v>0</v>
      </c>
    </row>
    <row r="461" spans="1:2" s="7" customFormat="1" x14ac:dyDescent="0.25">
      <c r="A461" s="7" t="s">
        <v>434</v>
      </c>
      <c r="B461" s="7">
        <f>ATI!J256</f>
        <v>0</v>
      </c>
    </row>
    <row r="462" spans="1:2" s="7" customFormat="1" x14ac:dyDescent="0.25">
      <c r="A462" s="7" t="s">
        <v>435</v>
      </c>
      <c r="B462" s="7">
        <f>ATI!K256</f>
        <v>0</v>
      </c>
    </row>
    <row r="463" spans="1:2" s="6" customFormat="1" x14ac:dyDescent="0.25">
      <c r="A463" s="6" t="s">
        <v>449</v>
      </c>
      <c r="B463" s="6">
        <f>ATI!C269</f>
        <v>3</v>
      </c>
    </row>
    <row r="464" spans="1:2" s="6" customFormat="1" x14ac:dyDescent="0.25">
      <c r="A464" s="6" t="s">
        <v>450</v>
      </c>
      <c r="B464" s="6">
        <f>ATI!D269</f>
        <v>5</v>
      </c>
    </row>
    <row r="465" spans="1:2" s="6" customFormat="1" x14ac:dyDescent="0.25">
      <c r="A465" s="6" t="s">
        <v>451</v>
      </c>
      <c r="B465" s="6">
        <f>ATI!E269</f>
        <v>0</v>
      </c>
    </row>
    <row r="466" spans="1:2" s="6" customFormat="1" x14ac:dyDescent="0.25">
      <c r="A466" s="6" t="s">
        <v>452</v>
      </c>
      <c r="B466" s="6">
        <f>ATI!F269</f>
        <v>0</v>
      </c>
    </row>
    <row r="467" spans="1:2" s="6" customFormat="1" x14ac:dyDescent="0.25">
      <c r="A467" s="6" t="s">
        <v>453</v>
      </c>
      <c r="B467" s="6">
        <f>ATI!G269</f>
        <v>0</v>
      </c>
    </row>
    <row r="468" spans="1:2" s="6" customFormat="1" x14ac:dyDescent="0.25">
      <c r="A468" s="6" t="s">
        <v>454</v>
      </c>
      <c r="B468" s="6">
        <f>ATI!H269</f>
        <v>0</v>
      </c>
    </row>
    <row r="469" spans="1:2" s="6" customFormat="1" x14ac:dyDescent="0.25">
      <c r="A469" s="6" t="s">
        <v>455</v>
      </c>
      <c r="B469" s="6">
        <f>ATI!I269</f>
        <v>0</v>
      </c>
    </row>
    <row r="470" spans="1:2" s="6" customFormat="1" x14ac:dyDescent="0.25">
      <c r="A470" s="6" t="s">
        <v>456</v>
      </c>
      <c r="B470" s="6">
        <f>ATI!J269</f>
        <v>0</v>
      </c>
    </row>
    <row r="471" spans="1:2" s="6" customFormat="1" x14ac:dyDescent="0.25">
      <c r="A471" s="6" t="s">
        <v>457</v>
      </c>
      <c r="B471" s="6">
        <f>ATI!K269</f>
        <v>0</v>
      </c>
    </row>
    <row r="472" spans="1:2" s="6" customFormat="1" x14ac:dyDescent="0.25">
      <c r="A472" s="6" t="s">
        <v>458</v>
      </c>
      <c r="B472" s="6">
        <f>ATI!L269</f>
        <v>0</v>
      </c>
    </row>
    <row r="473" spans="1:2" s="6" customFormat="1" x14ac:dyDescent="0.25">
      <c r="A473" s="6" t="s">
        <v>459</v>
      </c>
      <c r="B473" s="6">
        <f>ATI!C270</f>
        <v>3</v>
      </c>
    </row>
    <row r="474" spans="1:2" s="6" customFormat="1" x14ac:dyDescent="0.25">
      <c r="A474" s="6" t="s">
        <v>460</v>
      </c>
      <c r="B474" s="6">
        <f>ATI!D270</f>
        <v>65</v>
      </c>
    </row>
    <row r="475" spans="1:2" s="6" customFormat="1" x14ac:dyDescent="0.25">
      <c r="A475" s="6" t="s">
        <v>461</v>
      </c>
      <c r="B475" s="6">
        <f>ATI!E270</f>
        <v>0</v>
      </c>
    </row>
    <row r="476" spans="1:2" s="6" customFormat="1" x14ac:dyDescent="0.25">
      <c r="A476" s="6" t="s">
        <v>462</v>
      </c>
      <c r="B476" s="6">
        <f>ATI!F270</f>
        <v>0</v>
      </c>
    </row>
    <row r="477" spans="1:2" s="6" customFormat="1" x14ac:dyDescent="0.25">
      <c r="A477" s="6" t="s">
        <v>463</v>
      </c>
      <c r="B477" s="6">
        <f>ATI!G270</f>
        <v>0</v>
      </c>
    </row>
    <row r="478" spans="1:2" s="6" customFormat="1" x14ac:dyDescent="0.25">
      <c r="A478" s="6" t="s">
        <v>464</v>
      </c>
      <c r="B478" s="6">
        <f>ATI!H270</f>
        <v>0</v>
      </c>
    </row>
    <row r="479" spans="1:2" s="6" customFormat="1" x14ac:dyDescent="0.25">
      <c r="A479" s="6" t="s">
        <v>465</v>
      </c>
      <c r="B479" s="6">
        <f>ATI!I270</f>
        <v>0</v>
      </c>
    </row>
    <row r="480" spans="1:2" s="6" customFormat="1" x14ac:dyDescent="0.25">
      <c r="A480" s="6" t="s">
        <v>466</v>
      </c>
      <c r="B480" s="6">
        <f>ATI!J270</f>
        <v>0</v>
      </c>
    </row>
    <row r="481" spans="1:2" s="6" customFormat="1" x14ac:dyDescent="0.25">
      <c r="A481" s="6" t="s">
        <v>467</v>
      </c>
      <c r="B481" s="6">
        <f>ATI!K270</f>
        <v>0</v>
      </c>
    </row>
    <row r="482" spans="1:2" s="6" customFormat="1" x14ac:dyDescent="0.25">
      <c r="A482" s="6" t="s">
        <v>468</v>
      </c>
      <c r="B482" s="6">
        <f>ATI!L270</f>
        <v>0</v>
      </c>
    </row>
    <row r="483" spans="1:2" s="6" customFormat="1" x14ac:dyDescent="0.25">
      <c r="A483" s="6" t="s">
        <v>469</v>
      </c>
      <c r="B483" s="6">
        <f>ATI!C271</f>
        <v>0</v>
      </c>
    </row>
    <row r="484" spans="1:2" s="6" customFormat="1" x14ac:dyDescent="0.25">
      <c r="A484" s="6" t="s">
        <v>470</v>
      </c>
      <c r="B484" s="6">
        <f>ATI!D271</f>
        <v>0</v>
      </c>
    </row>
    <row r="485" spans="1:2" s="6" customFormat="1" x14ac:dyDescent="0.25">
      <c r="A485" s="6" t="s">
        <v>471</v>
      </c>
      <c r="B485" s="6">
        <f>ATI!E271</f>
        <v>0</v>
      </c>
    </row>
    <row r="486" spans="1:2" s="6" customFormat="1" x14ac:dyDescent="0.25">
      <c r="A486" s="6" t="s">
        <v>472</v>
      </c>
      <c r="B486" s="6">
        <f>ATI!F271</f>
        <v>0</v>
      </c>
    </row>
    <row r="487" spans="1:2" s="6" customFormat="1" x14ac:dyDescent="0.25">
      <c r="A487" s="6" t="s">
        <v>473</v>
      </c>
      <c r="B487" s="6">
        <f>ATI!G271</f>
        <v>0</v>
      </c>
    </row>
    <row r="488" spans="1:2" s="6" customFormat="1" x14ac:dyDescent="0.25">
      <c r="A488" s="6" t="s">
        <v>474</v>
      </c>
      <c r="B488" s="6">
        <f>ATI!H271</f>
        <v>0</v>
      </c>
    </row>
    <row r="489" spans="1:2" s="6" customFormat="1" x14ac:dyDescent="0.25">
      <c r="A489" s="6" t="s">
        <v>475</v>
      </c>
      <c r="B489" s="6">
        <f>ATI!I271</f>
        <v>0</v>
      </c>
    </row>
    <row r="490" spans="1:2" s="6" customFormat="1" x14ac:dyDescent="0.25">
      <c r="A490" s="6" t="s">
        <v>476</v>
      </c>
      <c r="B490" s="6">
        <f>ATI!J271</f>
        <v>0</v>
      </c>
    </row>
    <row r="491" spans="1:2" s="6" customFormat="1" x14ac:dyDescent="0.25">
      <c r="A491" s="6" t="s">
        <v>477</v>
      </c>
      <c r="B491" s="6">
        <f>ATI!K271</f>
        <v>0</v>
      </c>
    </row>
    <row r="492" spans="1:2" s="6" customFormat="1" x14ac:dyDescent="0.25">
      <c r="A492" s="6" t="s">
        <v>478</v>
      </c>
      <c r="B492" s="6">
        <f>ATI!L271</f>
        <v>0</v>
      </c>
    </row>
    <row r="493" spans="1:2" s="6" customFormat="1" x14ac:dyDescent="0.25">
      <c r="A493" s="6" t="s">
        <v>479</v>
      </c>
      <c r="B493" s="6">
        <f>ATI!C272</f>
        <v>2</v>
      </c>
    </row>
    <row r="494" spans="1:2" s="6" customFormat="1" x14ac:dyDescent="0.25">
      <c r="A494" s="6" t="s">
        <v>480</v>
      </c>
      <c r="B494" s="6">
        <f>ATI!D272</f>
        <v>69</v>
      </c>
    </row>
    <row r="495" spans="1:2" s="6" customFormat="1" x14ac:dyDescent="0.25">
      <c r="A495" s="6" t="s">
        <v>481</v>
      </c>
      <c r="B495" s="6">
        <f>ATI!E272</f>
        <v>0</v>
      </c>
    </row>
    <row r="496" spans="1:2" s="6" customFormat="1" x14ac:dyDescent="0.25">
      <c r="A496" s="6" t="s">
        <v>482</v>
      </c>
      <c r="B496" s="6">
        <f>ATI!F272</f>
        <v>0</v>
      </c>
    </row>
    <row r="497" spans="1:2" s="6" customFormat="1" x14ac:dyDescent="0.25">
      <c r="A497" s="6" t="s">
        <v>483</v>
      </c>
      <c r="B497" s="6">
        <f>ATI!G272</f>
        <v>0</v>
      </c>
    </row>
    <row r="498" spans="1:2" s="6" customFormat="1" x14ac:dyDescent="0.25">
      <c r="A498" s="6" t="s">
        <v>484</v>
      </c>
      <c r="B498" s="6">
        <f>ATI!H272</f>
        <v>0</v>
      </c>
    </row>
    <row r="499" spans="1:2" s="6" customFormat="1" x14ac:dyDescent="0.25">
      <c r="A499" s="6" t="s">
        <v>485</v>
      </c>
      <c r="B499" s="6">
        <f>ATI!I272</f>
        <v>0</v>
      </c>
    </row>
    <row r="500" spans="1:2" s="6" customFormat="1" x14ac:dyDescent="0.25">
      <c r="A500" s="6" t="s">
        <v>486</v>
      </c>
      <c r="B500" s="6">
        <f>ATI!J272</f>
        <v>0</v>
      </c>
    </row>
    <row r="501" spans="1:2" s="6" customFormat="1" x14ac:dyDescent="0.25">
      <c r="A501" s="6" t="s">
        <v>487</v>
      </c>
      <c r="B501" s="6">
        <f>ATI!K272</f>
        <v>0</v>
      </c>
    </row>
    <row r="502" spans="1:2" s="6" customFormat="1" x14ac:dyDescent="0.25">
      <c r="A502" s="6" t="s">
        <v>488</v>
      </c>
      <c r="B502" s="6">
        <f>ATI!L272</f>
        <v>0</v>
      </c>
    </row>
    <row r="503" spans="1:2" s="6" customFormat="1" x14ac:dyDescent="0.25">
      <c r="A503" s="6" t="s">
        <v>489</v>
      </c>
      <c r="B503" s="6">
        <f>ATI!C273</f>
        <v>0</v>
      </c>
    </row>
    <row r="504" spans="1:2" s="6" customFormat="1" x14ac:dyDescent="0.25">
      <c r="A504" s="6" t="s">
        <v>490</v>
      </c>
      <c r="B504" s="6">
        <f>ATI!D273</f>
        <v>0</v>
      </c>
    </row>
    <row r="505" spans="1:2" s="6" customFormat="1" x14ac:dyDescent="0.25">
      <c r="A505" s="6" t="s">
        <v>491</v>
      </c>
      <c r="B505" s="6">
        <f>ATI!E273</f>
        <v>0</v>
      </c>
    </row>
    <row r="506" spans="1:2" s="6" customFormat="1" x14ac:dyDescent="0.25">
      <c r="A506" s="6" t="s">
        <v>492</v>
      </c>
      <c r="B506" s="6">
        <f>ATI!F273</f>
        <v>0</v>
      </c>
    </row>
    <row r="507" spans="1:2" s="6" customFormat="1" x14ac:dyDescent="0.25">
      <c r="A507" s="6" t="s">
        <v>493</v>
      </c>
      <c r="B507" s="6">
        <f>ATI!G273</f>
        <v>0</v>
      </c>
    </row>
    <row r="508" spans="1:2" s="6" customFormat="1" x14ac:dyDescent="0.25">
      <c r="A508" s="6" t="s">
        <v>494</v>
      </c>
      <c r="B508" s="6">
        <f>ATI!H273</f>
        <v>0</v>
      </c>
    </row>
    <row r="509" spans="1:2" s="6" customFormat="1" x14ac:dyDescent="0.25">
      <c r="A509" s="6" t="s">
        <v>495</v>
      </c>
      <c r="B509" s="6">
        <f>ATI!I273</f>
        <v>0</v>
      </c>
    </row>
    <row r="510" spans="1:2" s="6" customFormat="1" x14ac:dyDescent="0.25">
      <c r="A510" s="6" t="s">
        <v>496</v>
      </c>
      <c r="B510" s="6">
        <f>ATI!J273</f>
        <v>0</v>
      </c>
    </row>
    <row r="511" spans="1:2" s="6" customFormat="1" x14ac:dyDescent="0.25">
      <c r="A511" s="6" t="s">
        <v>497</v>
      </c>
      <c r="B511" s="6">
        <f>ATI!K273</f>
        <v>0</v>
      </c>
    </row>
    <row r="512" spans="1:2" s="6" customFormat="1" x14ac:dyDescent="0.25">
      <c r="A512" s="6" t="s">
        <v>498</v>
      </c>
      <c r="B512" s="6">
        <f>ATI!L273</f>
        <v>0</v>
      </c>
    </row>
    <row r="513" spans="1:2" s="6" customFormat="1" x14ac:dyDescent="0.25">
      <c r="A513" s="6" t="s">
        <v>499</v>
      </c>
      <c r="B513" s="6">
        <f>ATI!C274</f>
        <v>0</v>
      </c>
    </row>
    <row r="514" spans="1:2" s="6" customFormat="1" x14ac:dyDescent="0.25">
      <c r="A514" s="6" t="s">
        <v>500</v>
      </c>
      <c r="B514" s="6">
        <f>ATI!D274</f>
        <v>0</v>
      </c>
    </row>
    <row r="515" spans="1:2" s="6" customFormat="1" x14ac:dyDescent="0.25">
      <c r="A515" s="6" t="s">
        <v>501</v>
      </c>
      <c r="B515" s="6">
        <f>ATI!E274</f>
        <v>0</v>
      </c>
    </row>
    <row r="516" spans="1:2" s="6" customFormat="1" x14ac:dyDescent="0.25">
      <c r="A516" s="6" t="s">
        <v>502</v>
      </c>
      <c r="B516" s="6">
        <f>ATI!F274</f>
        <v>0</v>
      </c>
    </row>
    <row r="517" spans="1:2" s="6" customFormat="1" x14ac:dyDescent="0.25">
      <c r="A517" s="6" t="s">
        <v>503</v>
      </c>
      <c r="B517" s="6">
        <f>ATI!G274</f>
        <v>0</v>
      </c>
    </row>
    <row r="518" spans="1:2" s="6" customFormat="1" x14ac:dyDescent="0.25">
      <c r="A518" s="6" t="s">
        <v>504</v>
      </c>
      <c r="B518" s="6">
        <f>ATI!H274</f>
        <v>0</v>
      </c>
    </row>
    <row r="519" spans="1:2" s="6" customFormat="1" x14ac:dyDescent="0.25">
      <c r="A519" s="6" t="s">
        <v>505</v>
      </c>
      <c r="B519" s="6">
        <f>ATI!I274</f>
        <v>0</v>
      </c>
    </row>
    <row r="520" spans="1:2" s="6" customFormat="1" x14ac:dyDescent="0.25">
      <c r="A520" s="6" t="s">
        <v>506</v>
      </c>
      <c r="B520" s="6">
        <f>ATI!J274</f>
        <v>0</v>
      </c>
    </row>
    <row r="521" spans="1:2" s="6" customFormat="1" x14ac:dyDescent="0.25">
      <c r="A521" s="6" t="s">
        <v>507</v>
      </c>
      <c r="B521" s="6">
        <f>ATI!K274</f>
        <v>0</v>
      </c>
    </row>
    <row r="522" spans="1:2" s="6" customFormat="1" x14ac:dyDescent="0.25">
      <c r="A522" s="6" t="s">
        <v>508</v>
      </c>
      <c r="B522" s="6">
        <f>ATI!L274</f>
        <v>0</v>
      </c>
    </row>
    <row r="523" spans="1:2" s="6" customFormat="1" x14ac:dyDescent="0.25">
      <c r="A523" s="6" t="s">
        <v>509</v>
      </c>
      <c r="B523" s="6">
        <f>ATI!C275</f>
        <v>0</v>
      </c>
    </row>
    <row r="524" spans="1:2" s="6" customFormat="1" x14ac:dyDescent="0.25">
      <c r="A524" s="6" t="s">
        <v>510</v>
      </c>
      <c r="B524" s="6">
        <f>ATI!D275</f>
        <v>0</v>
      </c>
    </row>
    <row r="525" spans="1:2" s="6" customFormat="1" x14ac:dyDescent="0.25">
      <c r="A525" s="6" t="s">
        <v>511</v>
      </c>
      <c r="B525" s="6">
        <f>ATI!E275</f>
        <v>0</v>
      </c>
    </row>
    <row r="526" spans="1:2" s="6" customFormat="1" x14ac:dyDescent="0.25">
      <c r="A526" s="6" t="s">
        <v>512</v>
      </c>
      <c r="B526" s="6">
        <f>ATI!F275</f>
        <v>0</v>
      </c>
    </row>
    <row r="527" spans="1:2" s="6" customFormat="1" x14ac:dyDescent="0.25">
      <c r="A527" s="6" t="s">
        <v>513</v>
      </c>
      <c r="B527" s="6">
        <f>ATI!G275</f>
        <v>0</v>
      </c>
    </row>
    <row r="528" spans="1:2" s="6" customFormat="1" x14ac:dyDescent="0.25">
      <c r="A528" s="6" t="s">
        <v>514</v>
      </c>
      <c r="B528" s="6">
        <f>ATI!H275</f>
        <v>0</v>
      </c>
    </row>
    <row r="529" spans="1:2" s="6" customFormat="1" x14ac:dyDescent="0.25">
      <c r="A529" s="6" t="s">
        <v>515</v>
      </c>
      <c r="B529" s="6">
        <f>ATI!I275</f>
        <v>0</v>
      </c>
    </row>
    <row r="530" spans="1:2" s="6" customFormat="1" x14ac:dyDescent="0.25">
      <c r="A530" s="6" t="s">
        <v>516</v>
      </c>
      <c r="B530" s="6">
        <f>ATI!J275</f>
        <v>0</v>
      </c>
    </row>
    <row r="531" spans="1:2" s="6" customFormat="1" x14ac:dyDescent="0.25">
      <c r="A531" s="6" t="s">
        <v>517</v>
      </c>
      <c r="B531" s="6">
        <f>ATI!K275</f>
        <v>0</v>
      </c>
    </row>
    <row r="532" spans="1:2" s="6" customFormat="1" x14ac:dyDescent="0.25">
      <c r="A532" s="6" t="s">
        <v>518</v>
      </c>
      <c r="B532" s="6">
        <f>ATI!L275</f>
        <v>0</v>
      </c>
    </row>
    <row r="533" spans="1:2" s="7" customFormat="1" x14ac:dyDescent="0.25">
      <c r="A533" s="7" t="s">
        <v>519</v>
      </c>
      <c r="B533" s="7">
        <f>ATI!C282</f>
        <v>1</v>
      </c>
    </row>
    <row r="534" spans="1:2" s="7" customFormat="1" x14ac:dyDescent="0.25">
      <c r="A534" s="7" t="s">
        <v>520</v>
      </c>
      <c r="B534" s="7">
        <f>ATI!D282</f>
        <v>0</v>
      </c>
    </row>
    <row r="535" spans="1:2" s="7" customFormat="1" x14ac:dyDescent="0.25">
      <c r="A535" s="7" t="s">
        <v>521</v>
      </c>
      <c r="B535" s="7">
        <f>ATI!E282</f>
        <v>0</v>
      </c>
    </row>
    <row r="536" spans="1:2" s="7" customFormat="1" x14ac:dyDescent="0.25">
      <c r="A536" s="7" t="s">
        <v>522</v>
      </c>
      <c r="B536" s="7">
        <f>ATI!F282</f>
        <v>0</v>
      </c>
    </row>
    <row r="537" spans="1:2" s="7" customFormat="1" x14ac:dyDescent="0.25">
      <c r="A537" s="7" t="s">
        <v>770</v>
      </c>
      <c r="B537" s="7">
        <f>ATI!G282</f>
        <v>0</v>
      </c>
    </row>
    <row r="538" spans="1:2" s="7" customFormat="1" x14ac:dyDescent="0.25">
      <c r="A538" s="7" t="s">
        <v>771</v>
      </c>
      <c r="B538" s="7">
        <f>ATI!H282</f>
        <v>0</v>
      </c>
    </row>
    <row r="539" spans="1:2" s="7" customFormat="1" x14ac:dyDescent="0.25">
      <c r="A539" s="7" t="s">
        <v>772</v>
      </c>
      <c r="B539" s="7">
        <f>ATI!I282</f>
        <v>0</v>
      </c>
    </row>
    <row r="540" spans="1:2" s="7" customFormat="1" x14ac:dyDescent="0.25">
      <c r="A540" s="7" t="s">
        <v>773</v>
      </c>
      <c r="B540" s="7">
        <f>ATI!J282</f>
        <v>0</v>
      </c>
    </row>
    <row r="541" spans="1:2" s="7" customFormat="1" x14ac:dyDescent="0.25">
      <c r="A541" s="7" t="s">
        <v>774</v>
      </c>
      <c r="B541" s="7">
        <f>ATI!K282</f>
        <v>0</v>
      </c>
    </row>
    <row r="542" spans="1:2" s="7" customFormat="1" x14ac:dyDescent="0.25">
      <c r="A542" s="7" t="s">
        <v>775</v>
      </c>
      <c r="B542" s="7">
        <f>ATI!L282</f>
        <v>0</v>
      </c>
    </row>
    <row r="543" spans="1:2" s="7" customFormat="1" x14ac:dyDescent="0.25">
      <c r="A543" s="7" t="s">
        <v>776</v>
      </c>
      <c r="B543" s="7">
        <f>ATI!C283</f>
        <v>0</v>
      </c>
    </row>
    <row r="544" spans="1:2" s="7" customFormat="1" x14ac:dyDescent="0.25">
      <c r="A544" s="7" t="s">
        <v>777</v>
      </c>
      <c r="B544" s="7">
        <f>ATI!D283</f>
        <v>0</v>
      </c>
    </row>
    <row r="545" spans="1:2" x14ac:dyDescent="0.25">
      <c r="A545" s="5" t="s">
        <v>778</v>
      </c>
      <c r="B545" s="5">
        <f>ATI!E283</f>
        <v>0</v>
      </c>
    </row>
    <row r="546" spans="1:2" x14ac:dyDescent="0.25">
      <c r="A546" s="5" t="s">
        <v>779</v>
      </c>
      <c r="B546" s="5">
        <f>ATI!F283</f>
        <v>0</v>
      </c>
    </row>
    <row r="547" spans="1:2" x14ac:dyDescent="0.25">
      <c r="A547" s="5" t="s">
        <v>780</v>
      </c>
      <c r="B547" s="5">
        <f>ATI!G283</f>
        <v>0</v>
      </c>
    </row>
    <row r="548" spans="1:2" x14ac:dyDescent="0.25">
      <c r="A548" s="5" t="s">
        <v>781</v>
      </c>
      <c r="B548" s="5">
        <f>ATI!H283</f>
        <v>0</v>
      </c>
    </row>
    <row r="549" spans="1:2" x14ac:dyDescent="0.25">
      <c r="A549" s="5" t="s">
        <v>782</v>
      </c>
      <c r="B549" s="5">
        <f>ATI!I283</f>
        <v>0</v>
      </c>
    </row>
    <row r="550" spans="1:2" x14ac:dyDescent="0.25">
      <c r="A550" s="5" t="s">
        <v>783</v>
      </c>
      <c r="B550" s="5">
        <f>ATI!J283</f>
        <v>0</v>
      </c>
    </row>
    <row r="551" spans="1:2" x14ac:dyDescent="0.25">
      <c r="A551" s="5" t="s">
        <v>784</v>
      </c>
      <c r="B551" s="5">
        <f>ATI!K283</f>
        <v>0</v>
      </c>
    </row>
    <row r="552" spans="1:2" x14ac:dyDescent="0.25">
      <c r="A552" s="5" t="s">
        <v>785</v>
      </c>
      <c r="B552" s="5">
        <f>ATI!L283</f>
        <v>0</v>
      </c>
    </row>
    <row r="553" spans="1:2" x14ac:dyDescent="0.25">
      <c r="A553" s="5" t="s">
        <v>786</v>
      </c>
      <c r="B553" s="5">
        <f>ATI!C284</f>
        <v>0</v>
      </c>
    </row>
    <row r="554" spans="1:2" x14ac:dyDescent="0.25">
      <c r="A554" s="5" t="s">
        <v>787</v>
      </c>
      <c r="B554" s="5">
        <f>ATI!D284</f>
        <v>0</v>
      </c>
    </row>
    <row r="555" spans="1:2" x14ac:dyDescent="0.25">
      <c r="A555" s="5" t="s">
        <v>788</v>
      </c>
      <c r="B555" s="5">
        <f>ATI!E284</f>
        <v>0</v>
      </c>
    </row>
    <row r="556" spans="1:2" x14ac:dyDescent="0.25">
      <c r="A556" s="5" t="s">
        <v>789</v>
      </c>
      <c r="B556" s="5">
        <f>ATI!F284</f>
        <v>0</v>
      </c>
    </row>
    <row r="557" spans="1:2" x14ac:dyDescent="0.25">
      <c r="A557" s="5" t="s">
        <v>790</v>
      </c>
      <c r="B557" s="5">
        <f>ATI!G284</f>
        <v>0</v>
      </c>
    </row>
    <row r="558" spans="1:2" x14ac:dyDescent="0.25">
      <c r="A558" s="5" t="s">
        <v>791</v>
      </c>
      <c r="B558" s="5">
        <f>ATI!H284</f>
        <v>0</v>
      </c>
    </row>
    <row r="559" spans="1:2" x14ac:dyDescent="0.25">
      <c r="A559" s="5" t="s">
        <v>792</v>
      </c>
      <c r="B559" s="5">
        <f>ATI!I284</f>
        <v>0</v>
      </c>
    </row>
    <row r="560" spans="1:2" x14ac:dyDescent="0.25">
      <c r="A560" s="5" t="s">
        <v>793</v>
      </c>
      <c r="B560" s="5">
        <f>ATI!J284</f>
        <v>0</v>
      </c>
    </row>
    <row r="561" spans="1:2" x14ac:dyDescent="0.25">
      <c r="A561" s="5" t="s">
        <v>794</v>
      </c>
      <c r="B561" s="5">
        <f>ATI!K284</f>
        <v>0</v>
      </c>
    </row>
    <row r="562" spans="1:2" x14ac:dyDescent="0.25">
      <c r="A562" s="5" t="s">
        <v>795</v>
      </c>
      <c r="B562" s="5">
        <f>ATI!L284</f>
        <v>0</v>
      </c>
    </row>
    <row r="563" spans="1:2" x14ac:dyDescent="0.25">
      <c r="A563" s="5" t="s">
        <v>796</v>
      </c>
      <c r="B563" s="5">
        <f>ATI!C285</f>
        <v>0</v>
      </c>
    </row>
    <row r="564" spans="1:2" x14ac:dyDescent="0.25">
      <c r="A564" s="5" t="s">
        <v>797</v>
      </c>
      <c r="B564" s="5">
        <f>ATI!D285</f>
        <v>0</v>
      </c>
    </row>
    <row r="565" spans="1:2" x14ac:dyDescent="0.25">
      <c r="A565" s="5" t="s">
        <v>798</v>
      </c>
      <c r="B565" s="5">
        <f>ATI!E285</f>
        <v>0</v>
      </c>
    </row>
    <row r="566" spans="1:2" x14ac:dyDescent="0.25">
      <c r="A566" s="5" t="s">
        <v>799</v>
      </c>
      <c r="B566" s="5">
        <f>ATI!F285</f>
        <v>0</v>
      </c>
    </row>
    <row r="567" spans="1:2" x14ac:dyDescent="0.25">
      <c r="A567" s="5" t="s">
        <v>800</v>
      </c>
      <c r="B567" s="5">
        <f>ATI!G285</f>
        <v>0</v>
      </c>
    </row>
    <row r="568" spans="1:2" x14ac:dyDescent="0.25">
      <c r="A568" s="5" t="s">
        <v>801</v>
      </c>
      <c r="B568" s="5">
        <f>ATI!H285</f>
        <v>0</v>
      </c>
    </row>
    <row r="569" spans="1:2" x14ac:dyDescent="0.25">
      <c r="A569" s="5" t="s">
        <v>802</v>
      </c>
      <c r="B569" s="5">
        <f>ATI!I285</f>
        <v>0</v>
      </c>
    </row>
    <row r="570" spans="1:2" x14ac:dyDescent="0.25">
      <c r="A570" s="5" t="s">
        <v>803</v>
      </c>
      <c r="B570" s="5">
        <f>ATI!J285</f>
        <v>0</v>
      </c>
    </row>
    <row r="571" spans="1:2" x14ac:dyDescent="0.25">
      <c r="A571" s="5" t="s">
        <v>804</v>
      </c>
      <c r="B571" s="5">
        <f>ATI!K285</f>
        <v>0</v>
      </c>
    </row>
    <row r="572" spans="1:2" x14ac:dyDescent="0.25">
      <c r="A572" s="5" t="s">
        <v>805</v>
      </c>
      <c r="B572" s="5">
        <f>ATI!L285</f>
        <v>0</v>
      </c>
    </row>
    <row r="573" spans="1:2" x14ac:dyDescent="0.25">
      <c r="A573" s="5" t="s">
        <v>806</v>
      </c>
      <c r="B573" s="5">
        <f>ATI!C286</f>
        <v>0</v>
      </c>
    </row>
    <row r="574" spans="1:2" x14ac:dyDescent="0.25">
      <c r="A574" s="5" t="s">
        <v>807</v>
      </c>
      <c r="B574" s="5">
        <f>ATI!D286</f>
        <v>0</v>
      </c>
    </row>
    <row r="575" spans="1:2" x14ac:dyDescent="0.25">
      <c r="A575" s="5" t="s">
        <v>808</v>
      </c>
      <c r="B575" s="5">
        <f>ATI!E286</f>
        <v>0</v>
      </c>
    </row>
    <row r="576" spans="1:2" x14ac:dyDescent="0.25">
      <c r="A576" s="5" t="s">
        <v>809</v>
      </c>
      <c r="B576" s="5">
        <f>ATI!F286</f>
        <v>0</v>
      </c>
    </row>
    <row r="577" spans="1:2" x14ac:dyDescent="0.25">
      <c r="A577" s="5" t="s">
        <v>810</v>
      </c>
      <c r="B577" s="5">
        <f>ATI!G286</f>
        <v>0</v>
      </c>
    </row>
    <row r="578" spans="1:2" x14ac:dyDescent="0.25">
      <c r="A578" s="5" t="s">
        <v>811</v>
      </c>
      <c r="B578" s="5">
        <f>ATI!H286</f>
        <v>0</v>
      </c>
    </row>
    <row r="579" spans="1:2" x14ac:dyDescent="0.25">
      <c r="A579" s="5" t="s">
        <v>812</v>
      </c>
      <c r="B579" s="5">
        <f>ATI!I286</f>
        <v>0</v>
      </c>
    </row>
    <row r="580" spans="1:2" x14ac:dyDescent="0.25">
      <c r="A580" s="5" t="s">
        <v>813</v>
      </c>
      <c r="B580" s="5">
        <f>ATI!J286</f>
        <v>0</v>
      </c>
    </row>
    <row r="581" spans="1:2" x14ac:dyDescent="0.25">
      <c r="A581" s="5" t="s">
        <v>814</v>
      </c>
      <c r="B581" s="5">
        <f>ATI!K286</f>
        <v>0</v>
      </c>
    </row>
    <row r="582" spans="1:2" x14ac:dyDescent="0.25">
      <c r="A582" s="5" t="s">
        <v>815</v>
      </c>
      <c r="B582" s="5">
        <f>ATI!L286</f>
        <v>0</v>
      </c>
    </row>
    <row r="583" spans="1:2" x14ac:dyDescent="0.25">
      <c r="A583" s="5" t="s">
        <v>816</v>
      </c>
      <c r="B583" s="5">
        <f>ATI!C287</f>
        <v>0</v>
      </c>
    </row>
    <row r="584" spans="1:2" x14ac:dyDescent="0.25">
      <c r="A584" s="5" t="s">
        <v>817</v>
      </c>
      <c r="B584" s="5">
        <f>ATI!D287</f>
        <v>0</v>
      </c>
    </row>
    <row r="585" spans="1:2" x14ac:dyDescent="0.25">
      <c r="A585" s="5" t="s">
        <v>818</v>
      </c>
      <c r="B585" s="5">
        <f>ATI!E287</f>
        <v>0</v>
      </c>
    </row>
    <row r="586" spans="1:2" x14ac:dyDescent="0.25">
      <c r="A586" s="5" t="s">
        <v>819</v>
      </c>
      <c r="B586" s="5">
        <f>ATI!F287</f>
        <v>0</v>
      </c>
    </row>
    <row r="587" spans="1:2" x14ac:dyDescent="0.25">
      <c r="A587" s="5" t="s">
        <v>820</v>
      </c>
      <c r="B587" s="5">
        <f>ATI!G287</f>
        <v>0</v>
      </c>
    </row>
    <row r="588" spans="1:2" x14ac:dyDescent="0.25">
      <c r="A588" s="5" t="s">
        <v>821</v>
      </c>
      <c r="B588" s="5">
        <f>ATI!H287</f>
        <v>0</v>
      </c>
    </row>
    <row r="589" spans="1:2" x14ac:dyDescent="0.25">
      <c r="A589" s="5" t="s">
        <v>822</v>
      </c>
      <c r="B589" s="5">
        <f>ATI!I287</f>
        <v>0</v>
      </c>
    </row>
    <row r="590" spans="1:2" x14ac:dyDescent="0.25">
      <c r="A590" s="5" t="s">
        <v>823</v>
      </c>
      <c r="B590" s="5">
        <f>ATI!J287</f>
        <v>0</v>
      </c>
    </row>
    <row r="591" spans="1:2" x14ac:dyDescent="0.25">
      <c r="A591" s="5" t="s">
        <v>824</v>
      </c>
      <c r="B591" s="5">
        <f>ATI!K287</f>
        <v>0</v>
      </c>
    </row>
    <row r="592" spans="1:2" x14ac:dyDescent="0.25">
      <c r="A592" s="5" t="s">
        <v>825</v>
      </c>
      <c r="B592" s="5">
        <f>ATI!L287</f>
        <v>0</v>
      </c>
    </row>
    <row r="593" spans="1:2" x14ac:dyDescent="0.25">
      <c r="A593" s="5" t="s">
        <v>826</v>
      </c>
      <c r="B593" s="5">
        <f>ATI!C288</f>
        <v>0</v>
      </c>
    </row>
    <row r="594" spans="1:2" x14ac:dyDescent="0.25">
      <c r="A594" s="5" t="s">
        <v>827</v>
      </c>
      <c r="B594" s="5">
        <f>ATI!D288</f>
        <v>0</v>
      </c>
    </row>
    <row r="595" spans="1:2" x14ac:dyDescent="0.25">
      <c r="A595" s="5" t="s">
        <v>828</v>
      </c>
      <c r="B595" s="5">
        <f>ATI!E288</f>
        <v>0</v>
      </c>
    </row>
    <row r="596" spans="1:2" x14ac:dyDescent="0.25">
      <c r="A596" s="5" t="s">
        <v>829</v>
      </c>
      <c r="B596" s="5">
        <f>ATI!F288</f>
        <v>0</v>
      </c>
    </row>
    <row r="597" spans="1:2" x14ac:dyDescent="0.25">
      <c r="A597" s="5" t="s">
        <v>830</v>
      </c>
      <c r="B597" s="5">
        <f>ATI!G288</f>
        <v>0</v>
      </c>
    </row>
    <row r="598" spans="1:2" x14ac:dyDescent="0.25">
      <c r="A598" s="5" t="s">
        <v>831</v>
      </c>
      <c r="B598" s="5">
        <f>ATI!H288</f>
        <v>0</v>
      </c>
    </row>
    <row r="599" spans="1:2" x14ac:dyDescent="0.25">
      <c r="A599" s="5" t="s">
        <v>832</v>
      </c>
      <c r="B599" s="5">
        <f>ATI!I288</f>
        <v>0</v>
      </c>
    </row>
    <row r="600" spans="1:2" x14ac:dyDescent="0.25">
      <c r="A600" s="5" t="s">
        <v>833</v>
      </c>
      <c r="B600" s="5">
        <f>ATI!J288</f>
        <v>0</v>
      </c>
    </row>
    <row r="601" spans="1:2" x14ac:dyDescent="0.25">
      <c r="A601" s="5" t="s">
        <v>834</v>
      </c>
      <c r="B601" s="5">
        <f>ATI!K288</f>
        <v>0</v>
      </c>
    </row>
    <row r="602" spans="1:2" x14ac:dyDescent="0.25">
      <c r="A602" s="5" t="s">
        <v>835</v>
      </c>
      <c r="B602" s="5">
        <f>ATI!L288</f>
        <v>0</v>
      </c>
    </row>
    <row r="603" spans="1:2" s="6" customFormat="1" x14ac:dyDescent="0.25">
      <c r="A603" s="6" t="s">
        <v>523</v>
      </c>
      <c r="B603" s="6">
        <f>ATI!A294</f>
        <v>1</v>
      </c>
    </row>
    <row r="604" spans="1:2" s="6" customFormat="1" x14ac:dyDescent="0.25">
      <c r="A604" s="6" t="s">
        <v>836</v>
      </c>
      <c r="B604" s="6">
        <f>ATI!D294</f>
        <v>2</v>
      </c>
    </row>
    <row r="605" spans="1:2" s="6" customFormat="1" x14ac:dyDescent="0.25">
      <c r="A605" s="6" t="s">
        <v>837</v>
      </c>
      <c r="B605" s="6">
        <f>ATI!G294</f>
        <v>1</v>
      </c>
    </row>
    <row r="606" spans="1:2" s="7" customFormat="1" x14ac:dyDescent="0.25">
      <c r="A606" s="7" t="s">
        <v>524</v>
      </c>
      <c r="B606" s="7">
        <f>ATI!A299</f>
        <v>0</v>
      </c>
    </row>
    <row r="607" spans="1:2" s="7" customFormat="1" x14ac:dyDescent="0.25">
      <c r="A607" s="7" t="s">
        <v>1124</v>
      </c>
      <c r="B607" s="7">
        <f>ATI!D299</f>
        <v>0</v>
      </c>
    </row>
    <row r="608" spans="1:2" s="7" customFormat="1" x14ac:dyDescent="0.25">
      <c r="A608" s="7" t="s">
        <v>1125</v>
      </c>
      <c r="B608" s="7">
        <f>ATI!G299</f>
        <v>0</v>
      </c>
    </row>
    <row r="609" spans="1:2" s="6" customFormat="1" x14ac:dyDescent="0.25">
      <c r="A609" s="6" t="s">
        <v>528</v>
      </c>
      <c r="B609" s="6">
        <f>ATI!H314</f>
        <v>565716</v>
      </c>
    </row>
    <row r="610" spans="1:2" s="6" customFormat="1" x14ac:dyDescent="0.25">
      <c r="A610" s="6" t="s">
        <v>529</v>
      </c>
      <c r="B610" s="6">
        <f>ATI!H315</f>
        <v>4180</v>
      </c>
    </row>
    <row r="611" spans="1:2" s="6" customFormat="1" x14ac:dyDescent="0.25">
      <c r="A611" s="6" t="s">
        <v>530</v>
      </c>
      <c r="B611" s="6">
        <f>ATI!F317</f>
        <v>14400</v>
      </c>
    </row>
    <row r="612" spans="1:2" s="6" customFormat="1" x14ac:dyDescent="0.25">
      <c r="A612" s="6" t="s">
        <v>531</v>
      </c>
      <c r="B612" s="6">
        <f>ATI!F318</f>
        <v>18189</v>
      </c>
    </row>
    <row r="613" spans="1:2" x14ac:dyDescent="0.25">
      <c r="A613" s="5" t="s">
        <v>1126</v>
      </c>
      <c r="B613" s="9">
        <f>ATI!F324</f>
        <v>5.93</v>
      </c>
    </row>
    <row r="614" spans="1:2" x14ac:dyDescent="0.25">
      <c r="A614" s="5" t="s">
        <v>1127</v>
      </c>
      <c r="B614" s="9">
        <f>ATI!F325</f>
        <v>0.81</v>
      </c>
    </row>
    <row r="615" spans="1:2" x14ac:dyDescent="0.25">
      <c r="A615" s="5" t="s">
        <v>1128</v>
      </c>
      <c r="B615" s="9">
        <f>ATI!F326</f>
        <v>0</v>
      </c>
    </row>
    <row r="616" spans="1:2" x14ac:dyDescent="0.25">
      <c r="A616" s="5" t="s">
        <v>1129</v>
      </c>
      <c r="B616" s="9">
        <f>ATI!F327</f>
        <v>0</v>
      </c>
    </row>
    <row r="617" spans="1:2" x14ac:dyDescent="0.25">
      <c r="A617" s="5" t="s">
        <v>1130</v>
      </c>
      <c r="B617" s="9">
        <f>ATI!F328</f>
        <v>0.22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15"/>
  <sheetViews>
    <sheetView workbookViewId="0">
      <selection activeCell="B3" sqref="B3"/>
    </sheetView>
  </sheetViews>
  <sheetFormatPr defaultRowHeight="15" x14ac:dyDescent="0.25"/>
  <cols>
    <col min="2" max="2" width="4.5703125" bestFit="1" customWidth="1"/>
    <col min="3" max="3" width="9.140625" customWidth="1"/>
  </cols>
  <sheetData>
    <row r="1" spans="1:2" x14ac:dyDescent="0.25">
      <c r="A1" t="s">
        <v>18</v>
      </c>
      <c r="B1" t="str">
        <f>LPRP!D6</f>
        <v>Anciens Combattants Canada</v>
      </c>
    </row>
    <row r="2" spans="1:2" s="2" customFormat="1" x14ac:dyDescent="0.25">
      <c r="A2" s="2" t="s">
        <v>19</v>
      </c>
      <c r="B2" s="2" t="s">
        <v>1140</v>
      </c>
    </row>
    <row r="3" spans="1:2" x14ac:dyDescent="0.25">
      <c r="A3" t="s">
        <v>20</v>
      </c>
      <c r="B3">
        <f>LPRP!G13</f>
        <v>763</v>
      </c>
    </row>
    <row r="4" spans="1:2" x14ac:dyDescent="0.25">
      <c r="A4" t="s">
        <v>21</v>
      </c>
      <c r="B4" s="1">
        <f>LPRP!G14</f>
        <v>81</v>
      </c>
    </row>
    <row r="5" spans="1:2" x14ac:dyDescent="0.25">
      <c r="A5" t="s">
        <v>22</v>
      </c>
      <c r="B5" s="1">
        <f>LPRP!G15</f>
        <v>844</v>
      </c>
    </row>
    <row r="6" spans="1:2" x14ac:dyDescent="0.25">
      <c r="A6" t="s">
        <v>23</v>
      </c>
      <c r="B6" s="1">
        <f>LPRP!G16</f>
        <v>757</v>
      </c>
    </row>
    <row r="7" spans="1:2" x14ac:dyDescent="0.25">
      <c r="A7" t="s">
        <v>24</v>
      </c>
      <c r="B7" s="1">
        <f>LPRP!G17</f>
        <v>87</v>
      </c>
    </row>
    <row r="8" spans="1:2" s="2" customFormat="1" x14ac:dyDescent="0.25">
      <c r="A8" s="2" t="s">
        <v>25</v>
      </c>
      <c r="B8" s="2">
        <f>LPRP!D25</f>
        <v>91</v>
      </c>
    </row>
    <row r="9" spans="1:2" s="2" customFormat="1" x14ac:dyDescent="0.25">
      <c r="A9" s="2" t="s">
        <v>26</v>
      </c>
      <c r="B9" s="2">
        <f>LPRP!E25</f>
        <v>153</v>
      </c>
    </row>
    <row r="10" spans="1:2" s="2" customFormat="1" x14ac:dyDescent="0.25">
      <c r="A10" s="2" t="s">
        <v>27</v>
      </c>
      <c r="B10" s="2">
        <f>LPRP!F25</f>
        <v>27</v>
      </c>
    </row>
    <row r="11" spans="1:2" s="2" customFormat="1" x14ac:dyDescent="0.25">
      <c r="A11" s="2" t="s">
        <v>28</v>
      </c>
      <c r="B11" s="2">
        <f>LPRP!G25</f>
        <v>6</v>
      </c>
    </row>
    <row r="12" spans="1:2" s="2" customFormat="1" x14ac:dyDescent="0.25">
      <c r="A12" s="2" t="s">
        <v>29</v>
      </c>
      <c r="B12" s="2">
        <f>LPRP!H25</f>
        <v>2</v>
      </c>
    </row>
    <row r="13" spans="1:2" s="2" customFormat="1" x14ac:dyDescent="0.25">
      <c r="A13" s="2" t="s">
        <v>30</v>
      </c>
      <c r="B13" s="2">
        <f>LPRP!I25</f>
        <v>0</v>
      </c>
    </row>
    <row r="14" spans="1:2" s="2" customFormat="1" x14ac:dyDescent="0.25">
      <c r="A14" s="2" t="s">
        <v>31</v>
      </c>
      <c r="B14" s="2">
        <f>LPRP!J25</f>
        <v>1</v>
      </c>
    </row>
    <row r="15" spans="1:2" s="2" customFormat="1" x14ac:dyDescent="0.25">
      <c r="A15" s="2" t="s">
        <v>32</v>
      </c>
      <c r="B15" s="2">
        <f>LPRP!D26</f>
        <v>38</v>
      </c>
    </row>
    <row r="16" spans="1:2" s="2" customFormat="1" x14ac:dyDescent="0.25">
      <c r="A16" s="2" t="s">
        <v>33</v>
      </c>
      <c r="B16" s="2">
        <f>LPRP!E26</f>
        <v>190</v>
      </c>
    </row>
    <row r="17" spans="1:2" s="2" customFormat="1" x14ac:dyDescent="0.25">
      <c r="A17" s="2" t="s">
        <v>34</v>
      </c>
      <c r="B17" s="2">
        <f>LPRP!F26</f>
        <v>98</v>
      </c>
    </row>
    <row r="18" spans="1:2" s="2" customFormat="1" x14ac:dyDescent="0.25">
      <c r="A18" s="2" t="s">
        <v>35</v>
      </c>
      <c r="B18" s="2">
        <f>LPRP!G26</f>
        <v>29</v>
      </c>
    </row>
    <row r="19" spans="1:2" s="2" customFormat="1" x14ac:dyDescent="0.25">
      <c r="A19" s="2" t="s">
        <v>36</v>
      </c>
      <c r="B19" s="2">
        <f>LPRP!H26</f>
        <v>13</v>
      </c>
    </row>
    <row r="20" spans="1:2" s="2" customFormat="1" x14ac:dyDescent="0.25">
      <c r="A20" s="2" t="s">
        <v>37</v>
      </c>
      <c r="B20" s="2">
        <f>LPRP!I26</f>
        <v>4</v>
      </c>
    </row>
    <row r="21" spans="1:2" s="2" customFormat="1" x14ac:dyDescent="0.25">
      <c r="A21" s="2" t="s">
        <v>38</v>
      </c>
      <c r="B21" s="2">
        <f>LPRP!J26</f>
        <v>2</v>
      </c>
    </row>
    <row r="22" spans="1:2" s="2" customFormat="1" x14ac:dyDescent="0.25">
      <c r="A22" s="2" t="s">
        <v>39</v>
      </c>
      <c r="B22" s="2">
        <f>LPRP!D27</f>
        <v>0</v>
      </c>
    </row>
    <row r="23" spans="1:2" s="2" customFormat="1" x14ac:dyDescent="0.25">
      <c r="A23" s="2" t="s">
        <v>40</v>
      </c>
      <c r="B23" s="2">
        <f>LPRP!E27</f>
        <v>0</v>
      </c>
    </row>
    <row r="24" spans="1:2" s="2" customFormat="1" x14ac:dyDescent="0.25">
      <c r="A24" s="2" t="s">
        <v>41</v>
      </c>
      <c r="B24" s="2">
        <f>LPRP!F27</f>
        <v>0</v>
      </c>
    </row>
    <row r="25" spans="1:2" s="2" customFormat="1" x14ac:dyDescent="0.25">
      <c r="A25" s="2" t="s">
        <v>42</v>
      </c>
      <c r="B25" s="2">
        <f>LPRP!G27</f>
        <v>0</v>
      </c>
    </row>
    <row r="26" spans="1:2" s="2" customFormat="1" x14ac:dyDescent="0.25">
      <c r="A26" s="2" t="s">
        <v>43</v>
      </c>
      <c r="B26" s="2">
        <f>LPRP!H27</f>
        <v>0</v>
      </c>
    </row>
    <row r="27" spans="1:2" s="2" customFormat="1" x14ac:dyDescent="0.25">
      <c r="A27" s="2" t="s">
        <v>44</v>
      </c>
      <c r="B27" s="2">
        <f>LPRP!I27</f>
        <v>0</v>
      </c>
    </row>
    <row r="28" spans="1:2" s="2" customFormat="1" x14ac:dyDescent="0.25">
      <c r="A28" s="2" t="s">
        <v>45</v>
      </c>
      <c r="B28" s="2">
        <f>LPRP!J27</f>
        <v>0</v>
      </c>
    </row>
    <row r="29" spans="1:2" s="2" customFormat="1" x14ac:dyDescent="0.25">
      <c r="A29" s="2" t="s">
        <v>46</v>
      </c>
      <c r="B29" s="2">
        <f>LPRP!D28</f>
        <v>0</v>
      </c>
    </row>
    <row r="30" spans="1:2" s="2" customFormat="1" x14ac:dyDescent="0.25">
      <c r="A30" s="2" t="s">
        <v>47</v>
      </c>
      <c r="B30" s="2">
        <f>LPRP!E28</f>
        <v>0</v>
      </c>
    </row>
    <row r="31" spans="1:2" s="2" customFormat="1" x14ac:dyDescent="0.25">
      <c r="A31" s="2" t="s">
        <v>48</v>
      </c>
      <c r="B31" s="2">
        <f>LPRP!F28</f>
        <v>0</v>
      </c>
    </row>
    <row r="32" spans="1:2" s="2" customFormat="1" x14ac:dyDescent="0.25">
      <c r="A32" s="2" t="s">
        <v>49</v>
      </c>
      <c r="B32" s="2">
        <f>LPRP!G28</f>
        <v>0</v>
      </c>
    </row>
    <row r="33" spans="1:2" s="2" customFormat="1" x14ac:dyDescent="0.25">
      <c r="A33" s="2" t="s">
        <v>50</v>
      </c>
      <c r="B33" s="2">
        <f>LPRP!H28</f>
        <v>0</v>
      </c>
    </row>
    <row r="34" spans="1:2" s="2" customFormat="1" x14ac:dyDescent="0.25">
      <c r="A34" s="2" t="s">
        <v>51</v>
      </c>
      <c r="B34" s="2">
        <f>LPRP!I28</f>
        <v>0</v>
      </c>
    </row>
    <row r="35" spans="1:2" s="2" customFormat="1" x14ac:dyDescent="0.25">
      <c r="A35" s="2" t="s">
        <v>52</v>
      </c>
      <c r="B35" s="2">
        <f>LPRP!J28</f>
        <v>0</v>
      </c>
    </row>
    <row r="36" spans="1:2" s="2" customFormat="1" x14ac:dyDescent="0.25">
      <c r="A36" s="2" t="s">
        <v>53</v>
      </c>
      <c r="B36" s="2">
        <f>LPRP!D29</f>
        <v>28</v>
      </c>
    </row>
    <row r="37" spans="1:2" s="2" customFormat="1" x14ac:dyDescent="0.25">
      <c r="A37" s="2" t="s">
        <v>54</v>
      </c>
      <c r="B37" s="2">
        <f>LPRP!E29</f>
        <v>19</v>
      </c>
    </row>
    <row r="38" spans="1:2" s="2" customFormat="1" x14ac:dyDescent="0.25">
      <c r="A38" s="2" t="s">
        <v>55</v>
      </c>
      <c r="B38" s="2">
        <f>LPRP!F29</f>
        <v>5</v>
      </c>
    </row>
    <row r="39" spans="1:2" s="2" customFormat="1" x14ac:dyDescent="0.25">
      <c r="A39" s="2" t="s">
        <v>56</v>
      </c>
      <c r="B39" s="2">
        <f>LPRP!G29</f>
        <v>2</v>
      </c>
    </row>
    <row r="40" spans="1:2" s="2" customFormat="1" x14ac:dyDescent="0.25">
      <c r="A40" s="2" t="s">
        <v>57</v>
      </c>
      <c r="B40" s="2">
        <f>LPRP!H29</f>
        <v>0</v>
      </c>
    </row>
    <row r="41" spans="1:2" s="2" customFormat="1" x14ac:dyDescent="0.25">
      <c r="A41" s="2" t="s">
        <v>58</v>
      </c>
      <c r="B41" s="2">
        <f>LPRP!I29</f>
        <v>0</v>
      </c>
    </row>
    <row r="42" spans="1:2" s="2" customFormat="1" x14ac:dyDescent="0.25">
      <c r="A42" s="2" t="s">
        <v>59</v>
      </c>
      <c r="B42" s="2">
        <f>LPRP!J29</f>
        <v>0</v>
      </c>
    </row>
    <row r="43" spans="1:2" s="2" customFormat="1" x14ac:dyDescent="0.25">
      <c r="A43" s="2" t="s">
        <v>60</v>
      </c>
      <c r="B43" s="2">
        <f>LPRP!D30</f>
        <v>26</v>
      </c>
    </row>
    <row r="44" spans="1:2" s="2" customFormat="1" x14ac:dyDescent="0.25">
      <c r="A44" s="2" t="s">
        <v>61</v>
      </c>
      <c r="B44" s="2">
        <f>LPRP!E30</f>
        <v>11</v>
      </c>
    </row>
    <row r="45" spans="1:2" s="2" customFormat="1" x14ac:dyDescent="0.25">
      <c r="A45" s="2" t="s">
        <v>62</v>
      </c>
      <c r="B45" s="2">
        <f>LPRP!F30</f>
        <v>4</v>
      </c>
    </row>
    <row r="46" spans="1:2" s="2" customFormat="1" x14ac:dyDescent="0.25">
      <c r="A46" s="2" t="s">
        <v>63</v>
      </c>
      <c r="B46" s="2">
        <f>LPRP!G30</f>
        <v>2</v>
      </c>
    </row>
    <row r="47" spans="1:2" s="2" customFormat="1" x14ac:dyDescent="0.25">
      <c r="A47" s="2" t="s">
        <v>64</v>
      </c>
      <c r="B47" s="2">
        <f>LPRP!H30</f>
        <v>0</v>
      </c>
    </row>
    <row r="48" spans="1:2" s="2" customFormat="1" x14ac:dyDescent="0.25">
      <c r="A48" s="2" t="s">
        <v>65</v>
      </c>
      <c r="B48" s="2">
        <f>LPRP!I30</f>
        <v>0</v>
      </c>
    </row>
    <row r="49" spans="1:2" s="2" customFormat="1" x14ac:dyDescent="0.25">
      <c r="A49" s="2" t="s">
        <v>66</v>
      </c>
      <c r="B49" s="2">
        <f>LPRP!J30</f>
        <v>1</v>
      </c>
    </row>
    <row r="50" spans="1:2" s="2" customFormat="1" x14ac:dyDescent="0.25">
      <c r="A50" s="2" t="s">
        <v>67</v>
      </c>
      <c r="B50" s="2">
        <f>LPRP!D31</f>
        <v>2</v>
      </c>
    </row>
    <row r="51" spans="1:2" s="2" customFormat="1" x14ac:dyDescent="0.25">
      <c r="A51" s="2" t="s">
        <v>68</v>
      </c>
      <c r="B51" s="2">
        <f>LPRP!E31</f>
        <v>3</v>
      </c>
    </row>
    <row r="52" spans="1:2" s="2" customFormat="1" x14ac:dyDescent="0.25">
      <c r="A52" s="2" t="s">
        <v>69</v>
      </c>
      <c r="B52" s="2">
        <f>LPRP!F31</f>
        <v>0</v>
      </c>
    </row>
    <row r="53" spans="1:2" s="2" customFormat="1" x14ac:dyDescent="0.25">
      <c r="A53" s="2" t="s">
        <v>70</v>
      </c>
      <c r="B53" s="2">
        <f>LPRP!G31</f>
        <v>0</v>
      </c>
    </row>
    <row r="54" spans="1:2" s="2" customFormat="1" x14ac:dyDescent="0.25">
      <c r="A54" s="2" t="s">
        <v>71</v>
      </c>
      <c r="B54" s="2">
        <f>LPRP!H31</f>
        <v>0</v>
      </c>
    </row>
    <row r="55" spans="1:2" s="2" customFormat="1" x14ac:dyDescent="0.25">
      <c r="A55" s="2" t="s">
        <v>72</v>
      </c>
      <c r="B55" s="2">
        <f>LPRP!I31</f>
        <v>0</v>
      </c>
    </row>
    <row r="56" spans="1:2" s="2" customFormat="1" x14ac:dyDescent="0.25">
      <c r="A56" s="2" t="s">
        <v>73</v>
      </c>
      <c r="B56" s="2">
        <f>LPRP!J31</f>
        <v>0</v>
      </c>
    </row>
    <row r="57" spans="1:2" s="3" customFormat="1" x14ac:dyDescent="0.25">
      <c r="A57" s="3" t="s">
        <v>74</v>
      </c>
      <c r="B57" s="3">
        <f>LPRP!C46</f>
        <v>0</v>
      </c>
    </row>
    <row r="58" spans="1:2" s="3" customFormat="1" x14ac:dyDescent="0.25">
      <c r="A58" s="3" t="s">
        <v>75</v>
      </c>
      <c r="B58" s="3">
        <f>LPRP!C47</f>
        <v>0</v>
      </c>
    </row>
    <row r="59" spans="1:2" s="3" customFormat="1" x14ac:dyDescent="0.25">
      <c r="A59" s="3" t="s">
        <v>76</v>
      </c>
      <c r="B59" s="3">
        <f>LPRP!C48</f>
        <v>0</v>
      </c>
    </row>
    <row r="60" spans="1:2" s="3" customFormat="1" x14ac:dyDescent="0.25">
      <c r="A60" s="3" t="s">
        <v>77</v>
      </c>
      <c r="B60" s="3">
        <f>LPRP!C49</f>
        <v>0</v>
      </c>
    </row>
    <row r="61" spans="1:2" s="3" customFormat="1" x14ac:dyDescent="0.25">
      <c r="A61" s="3" t="s">
        <v>78</v>
      </c>
      <c r="B61" s="3">
        <f>LPRP!C50</f>
        <v>0</v>
      </c>
    </row>
    <row r="62" spans="1:2" s="3" customFormat="1" x14ac:dyDescent="0.25">
      <c r="A62" s="3" t="s">
        <v>79</v>
      </c>
      <c r="B62" s="3">
        <f>LPRP!C51</f>
        <v>0</v>
      </c>
    </row>
    <row r="63" spans="1:2" s="3" customFormat="1" x14ac:dyDescent="0.25">
      <c r="A63" s="3" t="s">
        <v>80</v>
      </c>
      <c r="B63" s="3">
        <f>LPRP!C52</f>
        <v>0</v>
      </c>
    </row>
    <row r="64" spans="1:2" s="3" customFormat="1" x14ac:dyDescent="0.25">
      <c r="A64" s="3" t="s">
        <v>81</v>
      </c>
      <c r="B64" s="3">
        <f>LPRP!C53</f>
        <v>0</v>
      </c>
    </row>
    <row r="65" spans="1:2" s="3" customFormat="1" x14ac:dyDescent="0.25">
      <c r="A65" s="3" t="s">
        <v>82</v>
      </c>
      <c r="B65" s="3">
        <f>LPRP!C54</f>
        <v>4</v>
      </c>
    </row>
    <row r="66" spans="1:2" s="3" customFormat="1" x14ac:dyDescent="0.25">
      <c r="A66" s="3" t="s">
        <v>83</v>
      </c>
      <c r="B66" s="3">
        <f>LPRP!G46</f>
        <v>0</v>
      </c>
    </row>
    <row r="67" spans="1:2" s="3" customFormat="1" x14ac:dyDescent="0.25">
      <c r="A67" s="3" t="s">
        <v>84</v>
      </c>
      <c r="B67" s="3">
        <f>LPRP!G47</f>
        <v>0</v>
      </c>
    </row>
    <row r="68" spans="1:2" s="3" customFormat="1" x14ac:dyDescent="0.25">
      <c r="A68" s="3" t="s">
        <v>85</v>
      </c>
      <c r="B68" s="3">
        <f>LPRP!G48</f>
        <v>0</v>
      </c>
    </row>
    <row r="69" spans="1:2" s="3" customFormat="1" x14ac:dyDescent="0.25">
      <c r="A69" s="3" t="s">
        <v>86</v>
      </c>
      <c r="B69" s="3">
        <f>LPRP!G49</f>
        <v>2</v>
      </c>
    </row>
    <row r="70" spans="1:2" s="3" customFormat="1" x14ac:dyDescent="0.25">
      <c r="A70" s="3" t="s">
        <v>87</v>
      </c>
      <c r="B70" s="3">
        <f>LPRP!G50</f>
        <v>0</v>
      </c>
    </row>
    <row r="71" spans="1:2" s="3" customFormat="1" x14ac:dyDescent="0.25">
      <c r="A71" s="3" t="s">
        <v>88</v>
      </c>
      <c r="B71" s="3">
        <f>LPRP!G51</f>
        <v>0</v>
      </c>
    </row>
    <row r="72" spans="1:2" s="3" customFormat="1" x14ac:dyDescent="0.25">
      <c r="A72" s="3" t="s">
        <v>89</v>
      </c>
      <c r="B72" s="3">
        <f>LPRP!G52</f>
        <v>0</v>
      </c>
    </row>
    <row r="73" spans="1:2" s="3" customFormat="1" x14ac:dyDescent="0.25">
      <c r="A73" s="3" t="s">
        <v>90</v>
      </c>
      <c r="B73" s="3">
        <f>LPRP!G53</f>
        <v>0</v>
      </c>
    </row>
    <row r="74" spans="1:2" s="3" customFormat="1" x14ac:dyDescent="0.25">
      <c r="A74" s="3" t="s">
        <v>91</v>
      </c>
      <c r="B74" s="3">
        <f>LPRP!G54</f>
        <v>0</v>
      </c>
    </row>
    <row r="75" spans="1:2" s="3" customFormat="1" x14ac:dyDescent="0.25">
      <c r="A75" s="3" t="s">
        <v>92</v>
      </c>
      <c r="B75" s="3">
        <f>LPRP!K46</f>
        <v>0</v>
      </c>
    </row>
    <row r="76" spans="1:2" s="3" customFormat="1" x14ac:dyDescent="0.25">
      <c r="A76" s="3" t="s">
        <v>93</v>
      </c>
      <c r="B76" s="3">
        <f>LPRP!K47</f>
        <v>0</v>
      </c>
    </row>
    <row r="77" spans="1:2" s="3" customFormat="1" x14ac:dyDescent="0.25">
      <c r="A77" s="3" t="s">
        <v>94</v>
      </c>
      <c r="B77" s="3">
        <f>LPRP!K48</f>
        <v>0</v>
      </c>
    </row>
    <row r="78" spans="1:2" s="3" customFormat="1" x14ac:dyDescent="0.25">
      <c r="A78" s="3" t="s">
        <v>95</v>
      </c>
      <c r="B78" s="3">
        <f>LPRP!K49</f>
        <v>0</v>
      </c>
    </row>
    <row r="79" spans="1:2" s="3" customFormat="1" x14ac:dyDescent="0.25">
      <c r="A79" s="3" t="s">
        <v>96</v>
      </c>
      <c r="B79" s="3">
        <f>LPRP!K50</f>
        <v>0</v>
      </c>
    </row>
    <row r="80" spans="1:2" s="3" customFormat="1" x14ac:dyDescent="0.25">
      <c r="A80" s="3" t="s">
        <v>97</v>
      </c>
      <c r="B80" s="3">
        <f>LPRP!K51</f>
        <v>388</v>
      </c>
    </row>
    <row r="81" spans="1:2" s="3" customFormat="1" x14ac:dyDescent="0.25">
      <c r="A81" s="3" t="s">
        <v>98</v>
      </c>
      <c r="B81" s="3">
        <f>LPRP!K52</f>
        <v>7</v>
      </c>
    </row>
    <row r="82" spans="1:2" s="3" customFormat="1" x14ac:dyDescent="0.25">
      <c r="A82" s="3" t="s">
        <v>99</v>
      </c>
      <c r="B82" s="3">
        <f>LPRP!K53</f>
        <v>7</v>
      </c>
    </row>
    <row r="83" spans="1:2" s="2" customFormat="1" x14ac:dyDescent="0.25">
      <c r="A83" s="2" t="s">
        <v>100</v>
      </c>
      <c r="B83" s="2">
        <f>LPRP!C59</f>
        <v>0</v>
      </c>
    </row>
    <row r="84" spans="1:2" s="2" customFormat="1" x14ac:dyDescent="0.25">
      <c r="A84" s="2" t="s">
        <v>101</v>
      </c>
      <c r="B84" s="2">
        <f>LPRP!C60</f>
        <v>0</v>
      </c>
    </row>
    <row r="85" spans="1:2" s="2" customFormat="1" x14ac:dyDescent="0.25">
      <c r="A85" s="2" t="s">
        <v>102</v>
      </c>
      <c r="B85" s="2">
        <f>LPRP!C61</f>
        <v>0</v>
      </c>
    </row>
    <row r="86" spans="1:2" s="2" customFormat="1" x14ac:dyDescent="0.25">
      <c r="A86" s="2" t="s">
        <v>103</v>
      </c>
      <c r="B86" s="2">
        <f>LPRP!G59</f>
        <v>0</v>
      </c>
    </row>
    <row r="87" spans="1:2" s="2" customFormat="1" x14ac:dyDescent="0.25">
      <c r="A87" s="2" t="s">
        <v>104</v>
      </c>
      <c r="B87" s="2">
        <f>LPRP!G60</f>
        <v>0</v>
      </c>
    </row>
    <row r="88" spans="1:2" s="2" customFormat="1" x14ac:dyDescent="0.25">
      <c r="A88" s="2" t="s">
        <v>105</v>
      </c>
      <c r="B88" s="2">
        <f>LPRP!G61</f>
        <v>0</v>
      </c>
    </row>
    <row r="89" spans="1:2" s="2" customFormat="1" x14ac:dyDescent="0.25">
      <c r="A89" s="2" t="s">
        <v>106</v>
      </c>
      <c r="B89" s="2">
        <f>LPRP!G62</f>
        <v>0</v>
      </c>
    </row>
    <row r="90" spans="1:2" s="2" customFormat="1" x14ac:dyDescent="0.25">
      <c r="A90" s="2" t="s">
        <v>107</v>
      </c>
      <c r="B90" s="2">
        <f>LPRP!K59</f>
        <v>0</v>
      </c>
    </row>
    <row r="91" spans="1:2" s="2" customFormat="1" x14ac:dyDescent="0.25">
      <c r="A91" s="2" t="s">
        <v>108</v>
      </c>
      <c r="B91" s="2">
        <f>LPRP!K60</f>
        <v>0</v>
      </c>
    </row>
    <row r="92" spans="1:2" s="2" customFormat="1" x14ac:dyDescent="0.25">
      <c r="A92" s="2" t="s">
        <v>109</v>
      </c>
      <c r="B92" s="2">
        <f>LPRP!K61</f>
        <v>0</v>
      </c>
    </row>
    <row r="93" spans="1:2" s="2" customFormat="1" x14ac:dyDescent="0.25">
      <c r="A93" s="2" t="s">
        <v>110</v>
      </c>
      <c r="B93" s="2">
        <f>LPRP!K62</f>
        <v>0</v>
      </c>
    </row>
    <row r="94" spans="1:2" x14ac:dyDescent="0.25">
      <c r="A94" t="s">
        <v>111</v>
      </c>
      <c r="B94">
        <f>LPRP!D67</f>
        <v>202</v>
      </c>
    </row>
    <row r="95" spans="1:2" x14ac:dyDescent="0.25">
      <c r="A95" t="s">
        <v>112</v>
      </c>
      <c r="B95">
        <f>LPRP!G67</f>
        <v>82</v>
      </c>
    </row>
    <row r="96" spans="1:2" x14ac:dyDescent="0.25">
      <c r="A96" t="s">
        <v>113</v>
      </c>
      <c r="B96">
        <f>LPRP!J67</f>
        <v>9</v>
      </c>
    </row>
    <row r="97" spans="1:2" x14ac:dyDescent="0.25">
      <c r="A97" t="s">
        <v>114</v>
      </c>
      <c r="B97">
        <f>LPRP!D68</f>
        <v>127</v>
      </c>
    </row>
    <row r="98" spans="1:2" x14ac:dyDescent="0.25">
      <c r="A98" t="s">
        <v>115</v>
      </c>
      <c r="B98">
        <f>LPRP!G68</f>
        <v>251</v>
      </c>
    </row>
    <row r="99" spans="1:2" x14ac:dyDescent="0.25">
      <c r="A99" t="s">
        <v>116</v>
      </c>
      <c r="B99">
        <f>LPRP!J68</f>
        <v>3</v>
      </c>
    </row>
    <row r="100" spans="1:2" s="2" customFormat="1" x14ac:dyDescent="0.25">
      <c r="A100" s="2" t="s">
        <v>117</v>
      </c>
      <c r="B100" s="2">
        <f>LPRP!D76</f>
        <v>20637</v>
      </c>
    </row>
    <row r="101" spans="1:2" s="2" customFormat="1" x14ac:dyDescent="0.25">
      <c r="A101" s="2" t="s">
        <v>118</v>
      </c>
      <c r="B101" s="2">
        <f>LPRP!G76</f>
        <v>19994</v>
      </c>
    </row>
    <row r="102" spans="1:2" s="2" customFormat="1" x14ac:dyDescent="0.25">
      <c r="A102" s="2" t="s">
        <v>119</v>
      </c>
      <c r="B102" s="2">
        <f>LPRP!J76</f>
        <v>280</v>
      </c>
    </row>
    <row r="103" spans="1:2" s="2" customFormat="1" x14ac:dyDescent="0.25">
      <c r="A103" s="2" t="s">
        <v>120</v>
      </c>
      <c r="B103" s="2">
        <f>LPRP!D77</f>
        <v>174293</v>
      </c>
    </row>
    <row r="104" spans="1:2" s="2" customFormat="1" x14ac:dyDescent="0.25">
      <c r="A104" s="2" t="s">
        <v>121</v>
      </c>
      <c r="B104" s="2">
        <f>LPRP!G77</f>
        <v>168583</v>
      </c>
    </row>
    <row r="105" spans="1:2" s="2" customFormat="1" x14ac:dyDescent="0.25">
      <c r="A105" s="2" t="s">
        <v>122</v>
      </c>
      <c r="B105" s="2">
        <f>LPRP!J77</f>
        <v>374</v>
      </c>
    </row>
    <row r="106" spans="1:2" s="2" customFormat="1" x14ac:dyDescent="0.25">
      <c r="A106" s="2" t="s">
        <v>123</v>
      </c>
      <c r="B106" s="2">
        <f>LPRP!D78</f>
        <v>0</v>
      </c>
    </row>
    <row r="107" spans="1:2" s="2" customFormat="1" x14ac:dyDescent="0.25">
      <c r="A107" s="2" t="s">
        <v>124</v>
      </c>
      <c r="B107" s="2">
        <f>LPRP!G78</f>
        <v>0</v>
      </c>
    </row>
    <row r="108" spans="1:2" s="2" customFormat="1" x14ac:dyDescent="0.25">
      <c r="A108" s="2" t="s">
        <v>125</v>
      </c>
      <c r="B108" s="2">
        <f>LPRP!J78</f>
        <v>0</v>
      </c>
    </row>
    <row r="109" spans="1:2" s="2" customFormat="1" x14ac:dyDescent="0.25">
      <c r="A109" s="2" t="s">
        <v>126</v>
      </c>
      <c r="B109" s="2">
        <f>LPRP!D79</f>
        <v>0</v>
      </c>
    </row>
    <row r="110" spans="1:2" s="2" customFormat="1" x14ac:dyDescent="0.25">
      <c r="A110" s="2" t="s">
        <v>127</v>
      </c>
      <c r="B110" s="2">
        <f>LPRP!G79</f>
        <v>0</v>
      </c>
    </row>
    <row r="111" spans="1:2" s="2" customFormat="1" x14ac:dyDescent="0.25">
      <c r="A111" s="2" t="s">
        <v>128</v>
      </c>
      <c r="B111" s="2">
        <f>LPRP!J79</f>
        <v>0</v>
      </c>
    </row>
    <row r="112" spans="1:2" s="2" customFormat="1" x14ac:dyDescent="0.25">
      <c r="A112" s="2" t="s">
        <v>129</v>
      </c>
      <c r="B112" s="2">
        <f>LPRP!D80</f>
        <v>11652</v>
      </c>
    </row>
    <row r="113" spans="1:2" s="2" customFormat="1" x14ac:dyDescent="0.25">
      <c r="A113" s="2" t="s">
        <v>130</v>
      </c>
      <c r="B113" s="2">
        <f>LPRP!G80</f>
        <v>10312</v>
      </c>
    </row>
    <row r="114" spans="1:2" s="2" customFormat="1" x14ac:dyDescent="0.25">
      <c r="A114" s="2" t="s">
        <v>131</v>
      </c>
      <c r="B114" s="2">
        <f>LPRP!J80</f>
        <v>44</v>
      </c>
    </row>
    <row r="115" spans="1:2" s="2" customFormat="1" x14ac:dyDescent="0.25">
      <c r="A115" s="2" t="s">
        <v>132</v>
      </c>
      <c r="B115" s="2">
        <f>LPRP!D81</f>
        <v>0</v>
      </c>
    </row>
    <row r="116" spans="1:2" s="2" customFormat="1" x14ac:dyDescent="0.25">
      <c r="A116" s="2" t="s">
        <v>133</v>
      </c>
      <c r="B116" s="2">
        <f>LPRP!G81</f>
        <v>0</v>
      </c>
    </row>
    <row r="117" spans="1:2" s="2" customFormat="1" x14ac:dyDescent="0.25">
      <c r="A117" s="2" t="s">
        <v>134</v>
      </c>
      <c r="B117" s="2">
        <f>LPRP!J81</f>
        <v>5</v>
      </c>
    </row>
    <row r="118" spans="1:2" s="3" customFormat="1" x14ac:dyDescent="0.25">
      <c r="A118" s="3" t="s">
        <v>135</v>
      </c>
      <c r="B118" s="3">
        <f>LPRP!C95</f>
        <v>243</v>
      </c>
    </row>
    <row r="119" spans="1:2" s="3" customFormat="1" x14ac:dyDescent="0.25">
      <c r="A119" s="3" t="s">
        <v>136</v>
      </c>
      <c r="B119" s="3">
        <f>LPRP!D95</f>
        <v>2847</v>
      </c>
    </row>
    <row r="120" spans="1:2" s="3" customFormat="1" x14ac:dyDescent="0.25">
      <c r="A120" s="3" t="s">
        <v>137</v>
      </c>
      <c r="B120" s="3">
        <f>LPRP!E95</f>
        <v>24</v>
      </c>
    </row>
    <row r="121" spans="1:2" s="3" customFormat="1" x14ac:dyDescent="0.25">
      <c r="A121" s="3" t="s">
        <v>138</v>
      </c>
      <c r="B121" s="3">
        <f>LPRP!F95</f>
        <v>6070</v>
      </c>
    </row>
    <row r="122" spans="1:2" s="3" customFormat="1" x14ac:dyDescent="0.25">
      <c r="A122" s="3" t="s">
        <v>139</v>
      </c>
      <c r="B122" s="3">
        <f>LPRP!G95</f>
        <v>10</v>
      </c>
    </row>
    <row r="123" spans="1:2" s="3" customFormat="1" x14ac:dyDescent="0.25">
      <c r="A123" s="3" t="s">
        <v>140</v>
      </c>
      <c r="B123" s="3">
        <f>LPRP!H95</f>
        <v>6451</v>
      </c>
    </row>
    <row r="124" spans="1:2" s="3" customFormat="1" x14ac:dyDescent="0.25">
      <c r="A124" s="3" t="s">
        <v>141</v>
      </c>
      <c r="B124" s="3">
        <f>LPRP!I95</f>
        <v>3</v>
      </c>
    </row>
    <row r="125" spans="1:2" s="3" customFormat="1" x14ac:dyDescent="0.25">
      <c r="A125" s="3" t="s">
        <v>142</v>
      </c>
      <c r="B125" s="3">
        <f>LPRP!J95</f>
        <v>4626</v>
      </c>
    </row>
    <row r="126" spans="1:2" s="3" customFormat="1" x14ac:dyDescent="0.25">
      <c r="A126" s="3" t="s">
        <v>143</v>
      </c>
      <c r="B126" s="3">
        <f>LPRP!K95</f>
        <v>0</v>
      </c>
    </row>
    <row r="127" spans="1:2" s="3" customFormat="1" x14ac:dyDescent="0.25">
      <c r="A127" s="3" t="s">
        <v>144</v>
      </c>
      <c r="B127" s="3">
        <f>LPRP!L95</f>
        <v>0</v>
      </c>
    </row>
    <row r="128" spans="1:2" s="3" customFormat="1" x14ac:dyDescent="0.25">
      <c r="A128" s="3" t="s">
        <v>145</v>
      </c>
      <c r="B128" s="3">
        <f>LPRP!C96</f>
        <v>168</v>
      </c>
    </row>
    <row r="129" spans="1:2" s="3" customFormat="1" x14ac:dyDescent="0.25">
      <c r="A129" s="3" t="s">
        <v>146</v>
      </c>
      <c r="B129" s="3">
        <f>LPRP!D96</f>
        <v>5493</v>
      </c>
    </row>
    <row r="130" spans="1:2" s="3" customFormat="1" x14ac:dyDescent="0.25">
      <c r="A130" s="3" t="s">
        <v>147</v>
      </c>
      <c r="B130" s="3">
        <f>LPRP!E96</f>
        <v>95</v>
      </c>
    </row>
    <row r="131" spans="1:2" s="3" customFormat="1" x14ac:dyDescent="0.25">
      <c r="A131" s="3" t="s">
        <v>148</v>
      </c>
      <c r="B131" s="3">
        <f>LPRP!F96</f>
        <v>22601</v>
      </c>
    </row>
    <row r="132" spans="1:2" s="3" customFormat="1" x14ac:dyDescent="0.25">
      <c r="A132" s="3" t="s">
        <v>149</v>
      </c>
      <c r="B132" s="3">
        <f>LPRP!G96</f>
        <v>64</v>
      </c>
    </row>
    <row r="133" spans="1:2" s="3" customFormat="1" x14ac:dyDescent="0.25">
      <c r="A133" s="3" t="s">
        <v>150</v>
      </c>
      <c r="B133" s="3">
        <f>LPRP!H96</f>
        <v>45762</v>
      </c>
    </row>
    <row r="134" spans="1:2" s="3" customFormat="1" x14ac:dyDescent="0.25">
      <c r="A134" s="3" t="s">
        <v>151</v>
      </c>
      <c r="B134" s="3">
        <f>LPRP!I96</f>
        <v>46</v>
      </c>
    </row>
    <row r="135" spans="1:2" s="3" customFormat="1" x14ac:dyDescent="0.25">
      <c r="A135" s="3" t="s">
        <v>152</v>
      </c>
      <c r="B135" s="3">
        <f>LPRP!J96</f>
        <v>76079</v>
      </c>
    </row>
    <row r="136" spans="1:2" s="3" customFormat="1" x14ac:dyDescent="0.25">
      <c r="A136" s="3" t="s">
        <v>153</v>
      </c>
      <c r="B136" s="3">
        <f>LPRP!K96</f>
        <v>1</v>
      </c>
    </row>
    <row r="137" spans="1:2" s="3" customFormat="1" x14ac:dyDescent="0.25">
      <c r="A137" s="3" t="s">
        <v>154</v>
      </c>
      <c r="B137" s="3">
        <f>LPRP!L96</f>
        <v>18648</v>
      </c>
    </row>
    <row r="138" spans="1:2" s="3" customFormat="1" x14ac:dyDescent="0.25">
      <c r="A138" s="3" t="s">
        <v>155</v>
      </c>
      <c r="B138" s="3">
        <f>LPRP!C97</f>
        <v>0</v>
      </c>
    </row>
    <row r="139" spans="1:2" s="3" customFormat="1" x14ac:dyDescent="0.25">
      <c r="A139" s="3" t="s">
        <v>156</v>
      </c>
      <c r="B139" s="3">
        <f>LPRP!D97</f>
        <v>0</v>
      </c>
    </row>
    <row r="140" spans="1:2" s="3" customFormat="1" x14ac:dyDescent="0.25">
      <c r="A140" s="3" t="s">
        <v>157</v>
      </c>
      <c r="B140" s="3">
        <f>LPRP!E97</f>
        <v>0</v>
      </c>
    </row>
    <row r="141" spans="1:2" s="3" customFormat="1" x14ac:dyDescent="0.25">
      <c r="A141" s="3" t="s">
        <v>158</v>
      </c>
      <c r="B141" s="3">
        <f>LPRP!F97</f>
        <v>0</v>
      </c>
    </row>
    <row r="142" spans="1:2" s="3" customFormat="1" x14ac:dyDescent="0.25">
      <c r="A142" s="3" t="s">
        <v>159</v>
      </c>
      <c r="B142" s="3">
        <f>LPRP!G97</f>
        <v>0</v>
      </c>
    </row>
    <row r="143" spans="1:2" s="3" customFormat="1" x14ac:dyDescent="0.25">
      <c r="A143" s="3" t="s">
        <v>160</v>
      </c>
      <c r="B143" s="3">
        <f>LPRP!H97</f>
        <v>0</v>
      </c>
    </row>
    <row r="144" spans="1:2" s="3" customFormat="1" x14ac:dyDescent="0.25">
      <c r="A144" s="3" t="s">
        <v>161</v>
      </c>
      <c r="B144" s="3">
        <f>LPRP!I97</f>
        <v>0</v>
      </c>
    </row>
    <row r="145" spans="1:2" s="3" customFormat="1" x14ac:dyDescent="0.25">
      <c r="A145" s="3" t="s">
        <v>162</v>
      </c>
      <c r="B145" s="3">
        <f>LPRP!J97</f>
        <v>0</v>
      </c>
    </row>
    <row r="146" spans="1:2" s="3" customFormat="1" x14ac:dyDescent="0.25">
      <c r="A146" s="3" t="s">
        <v>163</v>
      </c>
      <c r="B146" s="3">
        <f>LPRP!K97</f>
        <v>0</v>
      </c>
    </row>
    <row r="147" spans="1:2" s="3" customFormat="1" x14ac:dyDescent="0.25">
      <c r="A147" s="3" t="s">
        <v>164</v>
      </c>
      <c r="B147" s="3">
        <f>LPRP!L97</f>
        <v>0</v>
      </c>
    </row>
    <row r="148" spans="1:2" s="3" customFormat="1" x14ac:dyDescent="0.25">
      <c r="A148" s="3" t="s">
        <v>165</v>
      </c>
      <c r="B148" s="3">
        <f>LPRP!C98</f>
        <v>0</v>
      </c>
    </row>
    <row r="149" spans="1:2" s="3" customFormat="1" x14ac:dyDescent="0.25">
      <c r="A149" s="3" t="s">
        <v>166</v>
      </c>
      <c r="B149" s="3">
        <f>LPRP!D98</f>
        <v>0</v>
      </c>
    </row>
    <row r="150" spans="1:2" s="3" customFormat="1" x14ac:dyDescent="0.25">
      <c r="A150" s="3" t="s">
        <v>167</v>
      </c>
      <c r="B150" s="3">
        <f>LPRP!E98</f>
        <v>0</v>
      </c>
    </row>
    <row r="151" spans="1:2" s="3" customFormat="1" x14ac:dyDescent="0.25">
      <c r="A151" s="3" t="s">
        <v>168</v>
      </c>
      <c r="B151" s="3">
        <f>LPRP!F98</f>
        <v>0</v>
      </c>
    </row>
    <row r="152" spans="1:2" s="3" customFormat="1" x14ac:dyDescent="0.25">
      <c r="A152" s="3" t="s">
        <v>169</v>
      </c>
      <c r="B152" s="3">
        <f>LPRP!G98</f>
        <v>0</v>
      </c>
    </row>
    <row r="153" spans="1:2" s="3" customFormat="1" x14ac:dyDescent="0.25">
      <c r="A153" s="3" t="s">
        <v>170</v>
      </c>
      <c r="B153" s="3">
        <f>LPRP!H98</f>
        <v>0</v>
      </c>
    </row>
    <row r="154" spans="1:2" s="3" customFormat="1" x14ac:dyDescent="0.25">
      <c r="A154" s="3" t="s">
        <v>171</v>
      </c>
      <c r="B154" s="3">
        <f>LPRP!I98</f>
        <v>0</v>
      </c>
    </row>
    <row r="155" spans="1:2" s="3" customFormat="1" x14ac:dyDescent="0.25">
      <c r="A155" s="3" t="s">
        <v>172</v>
      </c>
      <c r="B155" s="3">
        <f>LPRP!J98</f>
        <v>0</v>
      </c>
    </row>
    <row r="156" spans="1:2" s="3" customFormat="1" x14ac:dyDescent="0.25">
      <c r="A156" s="3" t="s">
        <v>173</v>
      </c>
      <c r="B156" s="3">
        <f>LPRP!K98</f>
        <v>0</v>
      </c>
    </row>
    <row r="157" spans="1:2" s="3" customFormat="1" x14ac:dyDescent="0.25">
      <c r="A157" s="3" t="s">
        <v>174</v>
      </c>
      <c r="B157" s="3">
        <f>LPRP!L98</f>
        <v>0</v>
      </c>
    </row>
    <row r="158" spans="1:2" s="3" customFormat="1" x14ac:dyDescent="0.25">
      <c r="A158" s="3" t="s">
        <v>175</v>
      </c>
      <c r="B158" s="3">
        <f>LPRP!C99</f>
        <v>39</v>
      </c>
    </row>
    <row r="159" spans="1:2" s="3" customFormat="1" x14ac:dyDescent="0.25">
      <c r="A159" s="3" t="s">
        <v>176</v>
      </c>
      <c r="B159" s="3">
        <f>LPRP!D99</f>
        <v>28</v>
      </c>
    </row>
    <row r="160" spans="1:2" s="3" customFormat="1" x14ac:dyDescent="0.25">
      <c r="A160" s="3" t="s">
        <v>177</v>
      </c>
      <c r="B160" s="3">
        <f>LPRP!E99</f>
        <v>2</v>
      </c>
    </row>
    <row r="161" spans="1:2" s="3" customFormat="1" x14ac:dyDescent="0.25">
      <c r="A161" s="3" t="s">
        <v>178</v>
      </c>
      <c r="B161" s="3">
        <f>LPRP!F99</f>
        <v>710</v>
      </c>
    </row>
    <row r="162" spans="1:2" s="3" customFormat="1" x14ac:dyDescent="0.25">
      <c r="A162" s="3" t="s">
        <v>179</v>
      </c>
      <c r="B162" s="3">
        <f>LPRP!G99</f>
        <v>1</v>
      </c>
    </row>
    <row r="163" spans="1:2" s="3" customFormat="1" x14ac:dyDescent="0.25">
      <c r="A163" s="3" t="s">
        <v>180</v>
      </c>
      <c r="B163" s="3">
        <f>LPRP!H99</f>
        <v>0</v>
      </c>
    </row>
    <row r="164" spans="1:2" s="3" customFormat="1" x14ac:dyDescent="0.25">
      <c r="A164" s="3" t="s">
        <v>181</v>
      </c>
      <c r="B164" s="3">
        <f>LPRP!I99</f>
        <v>1</v>
      </c>
    </row>
    <row r="165" spans="1:2" s="3" customFormat="1" x14ac:dyDescent="0.25">
      <c r="A165" s="3" t="s">
        <v>182</v>
      </c>
      <c r="B165" s="3">
        <f>LPRP!J99</f>
        <v>1630</v>
      </c>
    </row>
    <row r="166" spans="1:2" s="3" customFormat="1" x14ac:dyDescent="0.25">
      <c r="A166" s="3" t="s">
        <v>183</v>
      </c>
      <c r="B166" s="3">
        <f>LPRP!K99</f>
        <v>1</v>
      </c>
    </row>
    <row r="167" spans="1:2" s="3" customFormat="1" x14ac:dyDescent="0.25">
      <c r="A167" s="3" t="s">
        <v>184</v>
      </c>
      <c r="B167" s="3">
        <f>LPRP!L99</f>
        <v>7944</v>
      </c>
    </row>
    <row r="168" spans="1:2" s="3" customFormat="1" x14ac:dyDescent="0.25">
      <c r="A168" s="3" t="s">
        <v>185</v>
      </c>
      <c r="B168" s="3">
        <f>LPRP!C100</f>
        <v>5</v>
      </c>
    </row>
    <row r="169" spans="1:2" s="3" customFormat="1" x14ac:dyDescent="0.25">
      <c r="A169" s="3" t="s">
        <v>186</v>
      </c>
      <c r="B169" s="3">
        <f>LPRP!D100</f>
        <v>0</v>
      </c>
    </row>
    <row r="170" spans="1:2" s="3" customFormat="1" x14ac:dyDescent="0.25">
      <c r="A170" s="3" t="s">
        <v>187</v>
      </c>
      <c r="B170" s="3">
        <f>LPRP!E100</f>
        <v>0</v>
      </c>
    </row>
    <row r="171" spans="1:2" s="3" customFormat="1" x14ac:dyDescent="0.25">
      <c r="A171" s="3" t="s">
        <v>188</v>
      </c>
      <c r="B171" s="3">
        <f>LPRP!F100</f>
        <v>0</v>
      </c>
    </row>
    <row r="172" spans="1:2" s="3" customFormat="1" x14ac:dyDescent="0.25">
      <c r="A172" s="3" t="s">
        <v>189</v>
      </c>
      <c r="B172" s="3">
        <f>LPRP!G100</f>
        <v>0</v>
      </c>
    </row>
    <row r="173" spans="1:2" s="3" customFormat="1" x14ac:dyDescent="0.25">
      <c r="A173" s="3" t="s">
        <v>190</v>
      </c>
      <c r="B173" s="3">
        <f>LPRP!H100</f>
        <v>0</v>
      </c>
    </row>
    <row r="174" spans="1:2" s="3" customFormat="1" x14ac:dyDescent="0.25">
      <c r="A174" s="3" t="s">
        <v>191</v>
      </c>
      <c r="B174" s="3">
        <f>LPRP!I100</f>
        <v>0</v>
      </c>
    </row>
    <row r="175" spans="1:2" s="3" customFormat="1" x14ac:dyDescent="0.25">
      <c r="A175" s="3" t="s">
        <v>192</v>
      </c>
      <c r="B175" s="3">
        <f>LPRP!J100</f>
        <v>0</v>
      </c>
    </row>
    <row r="176" spans="1:2" s="3" customFormat="1" x14ac:dyDescent="0.25">
      <c r="A176" s="3" t="s">
        <v>193</v>
      </c>
      <c r="B176" s="3">
        <f>LPRP!K100</f>
        <v>0</v>
      </c>
    </row>
    <row r="177" spans="1:2" s="3" customFormat="1" x14ac:dyDescent="0.25">
      <c r="A177" s="3" t="s">
        <v>194</v>
      </c>
      <c r="B177" s="3">
        <f>LPRP!L100</f>
        <v>0</v>
      </c>
    </row>
    <row r="178" spans="1:2" s="2" customFormat="1" x14ac:dyDescent="0.25">
      <c r="A178" s="2" t="s">
        <v>195</v>
      </c>
      <c r="B178" s="2">
        <f>LPRP!C106</f>
        <v>11</v>
      </c>
    </row>
    <row r="179" spans="1:2" s="2" customFormat="1" x14ac:dyDescent="0.25">
      <c r="A179" s="2" t="s">
        <v>196</v>
      </c>
      <c r="B179" s="2">
        <f>LPRP!E106</f>
        <v>12</v>
      </c>
    </row>
    <row r="180" spans="1:2" s="2" customFormat="1" x14ac:dyDescent="0.25">
      <c r="A180" s="2" t="s">
        <v>197</v>
      </c>
      <c r="B180" s="2">
        <f>LPRP!G106</f>
        <v>0</v>
      </c>
    </row>
    <row r="181" spans="1:2" s="2" customFormat="1" x14ac:dyDescent="0.25">
      <c r="A181" s="2" t="s">
        <v>198</v>
      </c>
      <c r="B181" s="2">
        <f>LPRP!I106</f>
        <v>0</v>
      </c>
    </row>
    <row r="182" spans="1:2" s="2" customFormat="1" x14ac:dyDescent="0.25">
      <c r="A182" s="2" t="s">
        <v>199</v>
      </c>
      <c r="B182" s="2">
        <f>LPRP!C107</f>
        <v>85</v>
      </c>
    </row>
    <row r="183" spans="1:2" s="2" customFormat="1" x14ac:dyDescent="0.25">
      <c r="A183" s="2" t="s">
        <v>200</v>
      </c>
      <c r="B183" s="2">
        <f>LPRP!E107</f>
        <v>6</v>
      </c>
    </row>
    <row r="184" spans="1:2" s="2" customFormat="1" x14ac:dyDescent="0.25">
      <c r="A184" s="2" t="s">
        <v>201</v>
      </c>
      <c r="B184" s="2">
        <f>LPRP!G107</f>
        <v>0</v>
      </c>
    </row>
    <row r="185" spans="1:2" s="2" customFormat="1" x14ac:dyDescent="0.25">
      <c r="A185" s="2" t="s">
        <v>202</v>
      </c>
      <c r="B185" s="2">
        <f>LPRP!I107</f>
        <v>0</v>
      </c>
    </row>
    <row r="186" spans="1:2" s="2" customFormat="1" x14ac:dyDescent="0.25">
      <c r="A186" s="2" t="s">
        <v>203</v>
      </c>
      <c r="B186" s="2">
        <f>LPRP!C108</f>
        <v>0</v>
      </c>
    </row>
    <row r="187" spans="1:2" s="2" customFormat="1" x14ac:dyDescent="0.25">
      <c r="A187" s="2" t="s">
        <v>204</v>
      </c>
      <c r="B187" s="2">
        <f>LPRP!E108</f>
        <v>0</v>
      </c>
    </row>
    <row r="188" spans="1:2" s="2" customFormat="1" x14ac:dyDescent="0.25">
      <c r="A188" s="2" t="s">
        <v>205</v>
      </c>
      <c r="B188" s="2">
        <f>LPRP!G108</f>
        <v>0</v>
      </c>
    </row>
    <row r="189" spans="1:2" s="2" customFormat="1" x14ac:dyDescent="0.25">
      <c r="A189" s="2" t="s">
        <v>206</v>
      </c>
      <c r="B189" s="2">
        <f>LPRP!I108</f>
        <v>0</v>
      </c>
    </row>
    <row r="190" spans="1:2" s="2" customFormat="1" x14ac:dyDescent="0.25">
      <c r="A190" s="2" t="s">
        <v>207</v>
      </c>
      <c r="B190" s="2">
        <f>LPRP!C109</f>
        <v>2</v>
      </c>
    </row>
    <row r="191" spans="1:2" s="2" customFormat="1" x14ac:dyDescent="0.25">
      <c r="A191" s="2" t="s">
        <v>208</v>
      </c>
      <c r="B191" s="2">
        <f>LPRP!E109</f>
        <v>5</v>
      </c>
    </row>
    <row r="192" spans="1:2" s="2" customFormat="1" x14ac:dyDescent="0.25">
      <c r="A192" s="2" t="s">
        <v>209</v>
      </c>
      <c r="B192" s="2">
        <f>LPRP!G109</f>
        <v>0</v>
      </c>
    </row>
    <row r="193" spans="1:2" s="2" customFormat="1" x14ac:dyDescent="0.25">
      <c r="A193" s="2" t="s">
        <v>210</v>
      </c>
      <c r="B193" s="2">
        <f>LPRP!I109</f>
        <v>0</v>
      </c>
    </row>
    <row r="194" spans="1:2" s="2" customFormat="1" x14ac:dyDescent="0.25">
      <c r="A194" s="2" t="s">
        <v>211</v>
      </c>
      <c r="B194" s="2">
        <f>LPRP!C110</f>
        <v>0</v>
      </c>
    </row>
    <row r="195" spans="1:2" s="2" customFormat="1" x14ac:dyDescent="0.25">
      <c r="A195" s="2" t="s">
        <v>212</v>
      </c>
      <c r="B195" s="2">
        <f>LPRP!E110</f>
        <v>0</v>
      </c>
    </row>
    <row r="196" spans="1:2" s="2" customFormat="1" x14ac:dyDescent="0.25">
      <c r="A196" s="2" t="s">
        <v>213</v>
      </c>
      <c r="B196" s="2">
        <f>LPRP!G110</f>
        <v>0</v>
      </c>
    </row>
    <row r="197" spans="1:2" s="2" customFormat="1" x14ac:dyDescent="0.25">
      <c r="A197" s="2" t="s">
        <v>214</v>
      </c>
      <c r="B197" s="2">
        <f>LPRP!I110</f>
        <v>0</v>
      </c>
    </row>
    <row r="198" spans="1:2" s="2" customFormat="1" x14ac:dyDescent="0.25">
      <c r="A198" s="2" t="s">
        <v>215</v>
      </c>
      <c r="B198" s="2">
        <f>LPRP!C111</f>
        <v>0</v>
      </c>
    </row>
    <row r="199" spans="1:2" s="2" customFormat="1" x14ac:dyDescent="0.25">
      <c r="A199" s="2" t="s">
        <v>216</v>
      </c>
      <c r="B199" s="2">
        <f>LPRP!E111</f>
        <v>1</v>
      </c>
    </row>
    <row r="200" spans="1:2" s="2" customFormat="1" x14ac:dyDescent="0.25">
      <c r="A200" s="2" t="s">
        <v>217</v>
      </c>
      <c r="B200" s="2">
        <f>LPRP!G111</f>
        <v>0</v>
      </c>
    </row>
    <row r="201" spans="1:2" s="2" customFormat="1" x14ac:dyDescent="0.25">
      <c r="A201" s="2" t="s">
        <v>218</v>
      </c>
      <c r="B201" s="2">
        <f>LPRP!I111</f>
        <v>0</v>
      </c>
    </row>
    <row r="202" spans="1:2" s="3" customFormat="1" x14ac:dyDescent="0.25">
      <c r="A202" s="3" t="s">
        <v>219</v>
      </c>
      <c r="B202" s="3">
        <f>LPRP!A120</f>
        <v>128</v>
      </c>
    </row>
    <row r="203" spans="1:2" s="3" customFormat="1" x14ac:dyDescent="0.25">
      <c r="A203" s="3" t="s">
        <v>220</v>
      </c>
      <c r="B203" s="3">
        <f>LPRP!E120</f>
        <v>66</v>
      </c>
    </row>
    <row r="204" spans="1:2" s="3" customFormat="1" x14ac:dyDescent="0.25">
      <c r="A204" s="3" t="s">
        <v>221</v>
      </c>
      <c r="B204" s="3">
        <f>LPRP!G120</f>
        <v>5</v>
      </c>
    </row>
    <row r="205" spans="1:2" s="3" customFormat="1" x14ac:dyDescent="0.25">
      <c r="A205" s="3" t="s">
        <v>222</v>
      </c>
      <c r="B205" s="3">
        <f>LPRP!I120</f>
        <v>8</v>
      </c>
    </row>
    <row r="206" spans="1:2" s="3" customFormat="1" x14ac:dyDescent="0.25">
      <c r="A206" s="3" t="s">
        <v>223</v>
      </c>
      <c r="B206" s="3">
        <f>LPRP!K120</f>
        <v>49</v>
      </c>
    </row>
    <row r="207" spans="1:2" s="2" customFormat="1" x14ac:dyDescent="0.25">
      <c r="A207" s="2" t="s">
        <v>224</v>
      </c>
      <c r="B207" s="2">
        <f>LPRP!D132</f>
        <v>43</v>
      </c>
    </row>
    <row r="208" spans="1:2" s="2" customFormat="1" x14ac:dyDescent="0.25">
      <c r="A208" s="2" t="s">
        <v>225</v>
      </c>
      <c r="B208" s="2">
        <f>LPRP!G132</f>
        <v>2</v>
      </c>
    </row>
    <row r="209" spans="1:2" s="2" customFormat="1" x14ac:dyDescent="0.25">
      <c r="A209" s="2" t="s">
        <v>226</v>
      </c>
      <c r="B209" s="2">
        <f>LPRP!D133</f>
        <v>22</v>
      </c>
    </row>
    <row r="210" spans="1:2" s="2" customFormat="1" x14ac:dyDescent="0.25">
      <c r="A210" s="2" t="s">
        <v>227</v>
      </c>
      <c r="B210" s="2">
        <f>LPRP!G133</f>
        <v>5</v>
      </c>
    </row>
    <row r="211" spans="1:2" s="2" customFormat="1" x14ac:dyDescent="0.25">
      <c r="A211" s="2" t="s">
        <v>228</v>
      </c>
      <c r="B211" s="2">
        <f>LPRP!D134</f>
        <v>20</v>
      </c>
    </row>
    <row r="212" spans="1:2" s="2" customFormat="1" x14ac:dyDescent="0.25">
      <c r="A212" s="2" t="s">
        <v>229</v>
      </c>
      <c r="B212" s="2">
        <f>LPRP!G134</f>
        <v>1</v>
      </c>
    </row>
    <row r="213" spans="1:2" s="2" customFormat="1" x14ac:dyDescent="0.25">
      <c r="A213" s="2" t="s">
        <v>230</v>
      </c>
      <c r="B213" s="2">
        <f>LPRP!D135</f>
        <v>18</v>
      </c>
    </row>
    <row r="214" spans="1:2" s="2" customFormat="1" x14ac:dyDescent="0.25">
      <c r="A214" s="2" t="s">
        <v>231</v>
      </c>
      <c r="B214" s="2">
        <f>LPRP!G135</f>
        <v>4</v>
      </c>
    </row>
    <row r="215" spans="1:2" s="2" customFormat="1" x14ac:dyDescent="0.25">
      <c r="A215" s="2" t="s">
        <v>232</v>
      </c>
      <c r="B215" s="2">
        <f>LPRP!D136</f>
        <v>6</v>
      </c>
    </row>
    <row r="216" spans="1:2" s="2" customFormat="1" x14ac:dyDescent="0.25">
      <c r="A216" s="2" t="s">
        <v>233</v>
      </c>
      <c r="B216" s="2">
        <f>LPRP!G136</f>
        <v>3</v>
      </c>
    </row>
    <row r="217" spans="1:2" s="2" customFormat="1" x14ac:dyDescent="0.25">
      <c r="A217" s="2" t="s">
        <v>234</v>
      </c>
      <c r="B217" s="2">
        <f>LPRP!D137</f>
        <v>0</v>
      </c>
    </row>
    <row r="218" spans="1:2" s="2" customFormat="1" x14ac:dyDescent="0.25">
      <c r="A218" s="2" t="s">
        <v>235</v>
      </c>
      <c r="B218" s="2">
        <f>LPRP!G137</f>
        <v>0</v>
      </c>
    </row>
    <row r="219" spans="1:2" s="2" customFormat="1" x14ac:dyDescent="0.25">
      <c r="A219" s="2" t="s">
        <v>236</v>
      </c>
      <c r="B219" s="2">
        <f>LPRP!D138</f>
        <v>3</v>
      </c>
    </row>
    <row r="220" spans="1:2" s="2" customFormat="1" x14ac:dyDescent="0.25">
      <c r="A220" s="2" t="s">
        <v>237</v>
      </c>
      <c r="B220" s="2">
        <f>LPRP!G138</f>
        <v>1</v>
      </c>
    </row>
    <row r="221" spans="1:2" s="3" customFormat="1" x14ac:dyDescent="0.25">
      <c r="A221" s="3" t="s">
        <v>238</v>
      </c>
      <c r="B221" s="3">
        <f>LPRP!D144</f>
        <v>3</v>
      </c>
    </row>
    <row r="222" spans="1:2" s="3" customFormat="1" x14ac:dyDescent="0.25">
      <c r="A222" s="3" t="s">
        <v>239</v>
      </c>
      <c r="B222" s="3">
        <f>LPRP!G144</f>
        <v>0</v>
      </c>
    </row>
    <row r="223" spans="1:2" s="3" customFormat="1" x14ac:dyDescent="0.25">
      <c r="A223" s="3" t="s">
        <v>240</v>
      </c>
      <c r="B223" s="3">
        <f>LPRP!D145</f>
        <v>2</v>
      </c>
    </row>
    <row r="224" spans="1:2" s="3" customFormat="1" x14ac:dyDescent="0.25">
      <c r="A224" s="3" t="s">
        <v>241</v>
      </c>
      <c r="B224" s="3">
        <f>LPRP!G145</f>
        <v>0</v>
      </c>
    </row>
    <row r="225" spans="1:2" s="2" customFormat="1" x14ac:dyDescent="0.25">
      <c r="A225" s="2" t="s">
        <v>242</v>
      </c>
      <c r="B225" s="2">
        <f>LPRP!A151</f>
        <v>5</v>
      </c>
    </row>
    <row r="226" spans="1:2" s="2" customFormat="1" x14ac:dyDescent="0.25">
      <c r="A226" s="2" t="s">
        <v>243</v>
      </c>
      <c r="B226" s="2">
        <f>LPRP!D151</f>
        <v>2</v>
      </c>
    </row>
    <row r="227" spans="1:2" s="2" customFormat="1" x14ac:dyDescent="0.25">
      <c r="A227" s="2" t="s">
        <v>244</v>
      </c>
      <c r="B227" s="2">
        <f>LPRP!G151</f>
        <v>2</v>
      </c>
    </row>
    <row r="228" spans="1:2" s="3" customFormat="1" x14ac:dyDescent="0.25">
      <c r="A228" s="3" t="s">
        <v>245</v>
      </c>
      <c r="B228" s="3">
        <f>LPRP!H156</f>
        <v>0</v>
      </c>
    </row>
    <row r="229" spans="1:2" s="3" customFormat="1" x14ac:dyDescent="0.25">
      <c r="A229" s="3" t="s">
        <v>246</v>
      </c>
      <c r="B229" s="3">
        <f>LPRP!H157</f>
        <v>1</v>
      </c>
    </row>
    <row r="230" spans="1:2" s="2" customFormat="1" x14ac:dyDescent="0.25">
      <c r="A230" s="2" t="s">
        <v>247</v>
      </c>
      <c r="B230" s="2">
        <f>LPRP!E166</f>
        <v>0</v>
      </c>
    </row>
    <row r="231" spans="1:2" s="2" customFormat="1" x14ac:dyDescent="0.25">
      <c r="A231" s="2" t="s">
        <v>248</v>
      </c>
      <c r="B231" s="2">
        <f>LPRP!G166</f>
        <v>0</v>
      </c>
    </row>
    <row r="232" spans="1:2" s="2" customFormat="1" x14ac:dyDescent="0.25">
      <c r="A232" s="2" t="s">
        <v>249</v>
      </c>
      <c r="B232" s="2">
        <f>LPRP!I166</f>
        <v>9</v>
      </c>
    </row>
    <row r="233" spans="1:2" s="2" customFormat="1" x14ac:dyDescent="0.25">
      <c r="A233" s="2" t="s">
        <v>250</v>
      </c>
      <c r="B233" s="2">
        <f>LPRP!K166</f>
        <v>0</v>
      </c>
    </row>
    <row r="234" spans="1:2" s="2" customFormat="1" x14ac:dyDescent="0.25">
      <c r="A234" s="2" t="s">
        <v>251</v>
      </c>
      <c r="B234" s="2">
        <f>LPRP!E167</f>
        <v>3</v>
      </c>
    </row>
    <row r="235" spans="1:2" s="2" customFormat="1" x14ac:dyDescent="0.25">
      <c r="A235" s="2" t="s">
        <v>252</v>
      </c>
      <c r="B235" s="2">
        <f>LPRP!G167</f>
        <v>0</v>
      </c>
    </row>
    <row r="236" spans="1:2" s="2" customFormat="1" x14ac:dyDescent="0.25">
      <c r="A236" s="2" t="s">
        <v>253</v>
      </c>
      <c r="B236" s="2">
        <f>LPRP!I167</f>
        <v>70</v>
      </c>
    </row>
    <row r="237" spans="1:2" s="2" customFormat="1" x14ac:dyDescent="0.25">
      <c r="A237" s="2" t="s">
        <v>254</v>
      </c>
      <c r="B237" s="2">
        <f>LPRP!K167</f>
        <v>0</v>
      </c>
    </row>
    <row r="238" spans="1:2" s="2" customFormat="1" x14ac:dyDescent="0.25">
      <c r="A238" s="2" t="s">
        <v>255</v>
      </c>
      <c r="B238" s="2">
        <f>LPRP!E168</f>
        <v>0</v>
      </c>
    </row>
    <row r="239" spans="1:2" s="2" customFormat="1" x14ac:dyDescent="0.25">
      <c r="A239" s="2" t="s">
        <v>256</v>
      </c>
      <c r="B239" s="2">
        <f>LPRP!G168</f>
        <v>0</v>
      </c>
    </row>
    <row r="240" spans="1:2" s="2" customFormat="1" x14ac:dyDescent="0.25">
      <c r="A240" s="2" t="s">
        <v>257</v>
      </c>
      <c r="B240" s="2">
        <f>LPRP!I168</f>
        <v>0</v>
      </c>
    </row>
    <row r="241" spans="1:2" s="2" customFormat="1" x14ac:dyDescent="0.25">
      <c r="A241" s="2" t="s">
        <v>258</v>
      </c>
      <c r="B241" s="2">
        <f>LPRP!K168</f>
        <v>0</v>
      </c>
    </row>
    <row r="242" spans="1:2" s="2" customFormat="1" x14ac:dyDescent="0.25">
      <c r="A242" s="2" t="s">
        <v>259</v>
      </c>
      <c r="B242" s="2">
        <f>LPRP!E169</f>
        <v>0</v>
      </c>
    </row>
    <row r="243" spans="1:2" s="2" customFormat="1" x14ac:dyDescent="0.25">
      <c r="A243" s="2" t="s">
        <v>260</v>
      </c>
      <c r="B243" s="2">
        <f>LPRP!G169</f>
        <v>0</v>
      </c>
    </row>
    <row r="244" spans="1:2" s="2" customFormat="1" x14ac:dyDescent="0.25">
      <c r="A244" s="2" t="s">
        <v>261</v>
      </c>
      <c r="B244" s="2">
        <f>LPRP!I169</f>
        <v>0</v>
      </c>
    </row>
    <row r="245" spans="1:2" s="2" customFormat="1" x14ac:dyDescent="0.25">
      <c r="A245" s="2" t="s">
        <v>262</v>
      </c>
      <c r="B245" s="2">
        <f>LPRP!K169</f>
        <v>0</v>
      </c>
    </row>
    <row r="246" spans="1:2" s="2" customFormat="1" x14ac:dyDescent="0.25">
      <c r="A246" s="2" t="s">
        <v>263</v>
      </c>
      <c r="B246" s="2">
        <f>LPRP!E170</f>
        <v>0</v>
      </c>
    </row>
    <row r="247" spans="1:2" s="2" customFormat="1" x14ac:dyDescent="0.25">
      <c r="A247" s="2" t="s">
        <v>264</v>
      </c>
      <c r="B247" s="2">
        <f>LPRP!G170</f>
        <v>0</v>
      </c>
    </row>
    <row r="248" spans="1:2" s="2" customFormat="1" x14ac:dyDescent="0.25">
      <c r="A248" s="2" t="s">
        <v>265</v>
      </c>
      <c r="B248" s="2">
        <f>LPRP!I170</f>
        <v>0</v>
      </c>
    </row>
    <row r="249" spans="1:2" s="2" customFormat="1" x14ac:dyDescent="0.25">
      <c r="A249" s="2" t="s">
        <v>266</v>
      </c>
      <c r="B249" s="2">
        <f>LPRP!K170</f>
        <v>0</v>
      </c>
    </row>
    <row r="250" spans="1:2" s="2" customFormat="1" x14ac:dyDescent="0.25">
      <c r="A250" s="2" t="s">
        <v>267</v>
      </c>
      <c r="B250" s="2">
        <f>LPRP!E171</f>
        <v>1</v>
      </c>
    </row>
    <row r="251" spans="1:2" s="2" customFormat="1" x14ac:dyDescent="0.25">
      <c r="A251" s="2" t="s">
        <v>268</v>
      </c>
      <c r="B251" s="2">
        <f>LPRP!G171</f>
        <v>0</v>
      </c>
    </row>
    <row r="252" spans="1:2" s="2" customFormat="1" x14ac:dyDescent="0.25">
      <c r="A252" s="2" t="s">
        <v>269</v>
      </c>
      <c r="B252" s="2">
        <f>LPRP!I171</f>
        <v>1</v>
      </c>
    </row>
    <row r="253" spans="1:2" s="2" customFormat="1" x14ac:dyDescent="0.25">
      <c r="A253" s="2" t="s">
        <v>270</v>
      </c>
      <c r="B253" s="2">
        <f>LPRP!K171</f>
        <v>0</v>
      </c>
    </row>
    <row r="254" spans="1:2" s="3" customFormat="1" x14ac:dyDescent="0.25">
      <c r="A254" s="3" t="s">
        <v>271</v>
      </c>
      <c r="B254" s="3">
        <f>LPRP!E179</f>
        <v>0</v>
      </c>
    </row>
    <row r="255" spans="1:2" s="3" customFormat="1" x14ac:dyDescent="0.25">
      <c r="A255" s="3" t="s">
        <v>272</v>
      </c>
      <c r="B255" s="3">
        <f>LPRP!G179</f>
        <v>0</v>
      </c>
    </row>
    <row r="256" spans="1:2" s="3" customFormat="1" x14ac:dyDescent="0.25">
      <c r="A256" s="3" t="s">
        <v>273</v>
      </c>
      <c r="B256" s="3">
        <f>LPRP!I179</f>
        <v>0</v>
      </c>
    </row>
    <row r="257" spans="1:2" s="3" customFormat="1" x14ac:dyDescent="0.25">
      <c r="A257" s="3" t="s">
        <v>274</v>
      </c>
      <c r="B257" s="3">
        <f>LPRP!K179</f>
        <v>0</v>
      </c>
    </row>
    <row r="258" spans="1:2" s="3" customFormat="1" x14ac:dyDescent="0.25">
      <c r="A258" s="3" t="s">
        <v>275</v>
      </c>
      <c r="B258" s="3">
        <f>LPRP!E180</f>
        <v>4</v>
      </c>
    </row>
    <row r="259" spans="1:2" s="3" customFormat="1" x14ac:dyDescent="0.25">
      <c r="A259" s="3" t="s">
        <v>276</v>
      </c>
      <c r="B259" s="3">
        <f>LPRP!G180</f>
        <v>0</v>
      </c>
    </row>
    <row r="260" spans="1:2" s="3" customFormat="1" x14ac:dyDescent="0.25">
      <c r="A260" s="3" t="s">
        <v>277</v>
      </c>
      <c r="B260" s="3">
        <f>LPRP!I180</f>
        <v>80</v>
      </c>
    </row>
    <row r="261" spans="1:2" s="3" customFormat="1" x14ac:dyDescent="0.25">
      <c r="A261" s="3" t="s">
        <v>278</v>
      </c>
      <c r="B261" s="3">
        <f>LPRP!K180</f>
        <v>0</v>
      </c>
    </row>
    <row r="262" spans="1:2" s="2" customFormat="1" x14ac:dyDescent="0.25">
      <c r="A262" s="2" t="s">
        <v>279</v>
      </c>
      <c r="B262" s="2">
        <f>LPRP!E188</f>
        <v>0</v>
      </c>
    </row>
    <row r="263" spans="1:2" s="2" customFormat="1" x14ac:dyDescent="0.25">
      <c r="A263" s="2" t="s">
        <v>280</v>
      </c>
      <c r="B263" s="2">
        <f>LPRP!G188</f>
        <v>0</v>
      </c>
    </row>
    <row r="264" spans="1:2" s="2" customFormat="1" x14ac:dyDescent="0.25">
      <c r="A264" s="2" t="s">
        <v>281</v>
      </c>
      <c r="B264" s="2">
        <f>LPRP!I188</f>
        <v>0</v>
      </c>
    </row>
    <row r="265" spans="1:2" s="2" customFormat="1" x14ac:dyDescent="0.25">
      <c r="A265" s="2" t="s">
        <v>282</v>
      </c>
      <c r="B265" s="2">
        <f>LPRP!K188</f>
        <v>0</v>
      </c>
    </row>
    <row r="266" spans="1:2" s="2" customFormat="1" x14ac:dyDescent="0.25">
      <c r="A266" s="2" t="s">
        <v>283</v>
      </c>
      <c r="B266" s="2">
        <f>LPRP!E189</f>
        <v>0</v>
      </c>
    </row>
    <row r="267" spans="1:2" s="2" customFormat="1" x14ac:dyDescent="0.25">
      <c r="A267" s="2" t="s">
        <v>284</v>
      </c>
      <c r="B267" s="2">
        <f>LPRP!G189</f>
        <v>0</v>
      </c>
    </row>
    <row r="268" spans="1:2" s="2" customFormat="1" x14ac:dyDescent="0.25">
      <c r="A268" s="2" t="s">
        <v>285</v>
      </c>
      <c r="B268" s="2">
        <f>LPRP!I189</f>
        <v>0</v>
      </c>
    </row>
    <row r="269" spans="1:2" s="2" customFormat="1" x14ac:dyDescent="0.25">
      <c r="A269" s="2" t="s">
        <v>286</v>
      </c>
      <c r="B269" s="2">
        <f>LPRP!K189</f>
        <v>0</v>
      </c>
    </row>
    <row r="270" spans="1:2" s="2" customFormat="1" x14ac:dyDescent="0.25">
      <c r="A270" s="2" t="s">
        <v>287</v>
      </c>
      <c r="B270" s="2">
        <f>LPRP!E191</f>
        <v>0</v>
      </c>
    </row>
    <row r="271" spans="1:2" s="2" customFormat="1" x14ac:dyDescent="0.25">
      <c r="A271" s="2" t="s">
        <v>288</v>
      </c>
      <c r="B271" s="2">
        <f>LPRP!G191</f>
        <v>0</v>
      </c>
    </row>
    <row r="272" spans="1:2" s="2" customFormat="1" x14ac:dyDescent="0.25">
      <c r="A272" s="2" t="s">
        <v>289</v>
      </c>
      <c r="B272" s="2">
        <f>LPRP!I191</f>
        <v>0</v>
      </c>
    </row>
    <row r="273" spans="1:2" s="2" customFormat="1" x14ac:dyDescent="0.25">
      <c r="A273" s="2" t="s">
        <v>290</v>
      </c>
      <c r="B273" s="2">
        <f>LPRP!K191</f>
        <v>0</v>
      </c>
    </row>
    <row r="274" spans="1:2" s="2" customFormat="1" x14ac:dyDescent="0.25">
      <c r="A274" s="2" t="s">
        <v>291</v>
      </c>
      <c r="B274" s="2">
        <f>LPRP!E192</f>
        <v>0</v>
      </c>
    </row>
    <row r="275" spans="1:2" s="2" customFormat="1" x14ac:dyDescent="0.25">
      <c r="A275" s="2" t="s">
        <v>292</v>
      </c>
      <c r="B275" s="2">
        <f>LPRP!G192</f>
        <v>0</v>
      </c>
    </row>
    <row r="276" spans="1:2" s="2" customFormat="1" x14ac:dyDescent="0.25">
      <c r="A276" s="2" t="s">
        <v>293</v>
      </c>
      <c r="B276" s="2">
        <f>LPRP!I192</f>
        <v>0</v>
      </c>
    </row>
    <row r="277" spans="1:2" s="2" customFormat="1" x14ac:dyDescent="0.25">
      <c r="A277" s="2" t="s">
        <v>294</v>
      </c>
      <c r="B277" s="2">
        <f>LPRP!K192</f>
        <v>0</v>
      </c>
    </row>
    <row r="278" spans="1:2" s="3" customFormat="1" x14ac:dyDescent="0.25">
      <c r="A278" s="3" t="s">
        <v>295</v>
      </c>
      <c r="B278" s="3">
        <f>LPRP!E198</f>
        <v>0</v>
      </c>
    </row>
    <row r="279" spans="1:2" s="3" customFormat="1" x14ac:dyDescent="0.25">
      <c r="A279" s="3" t="s">
        <v>296</v>
      </c>
      <c r="B279" s="3">
        <f>LPRP!F198</f>
        <v>0</v>
      </c>
    </row>
    <row r="280" spans="1:2" s="3" customFormat="1" x14ac:dyDescent="0.25">
      <c r="A280" s="3" t="s">
        <v>297</v>
      </c>
      <c r="B280" s="3">
        <f>LPRP!G198</f>
        <v>0</v>
      </c>
    </row>
    <row r="281" spans="1:2" s="3" customFormat="1" x14ac:dyDescent="0.25">
      <c r="A281" s="3" t="s">
        <v>298</v>
      </c>
      <c r="B281" s="3">
        <f>LPRP!H198</f>
        <v>0</v>
      </c>
    </row>
    <row r="282" spans="1:2" s="3" customFormat="1" x14ac:dyDescent="0.25">
      <c r="A282" s="3" t="s">
        <v>299</v>
      </c>
      <c r="B282" s="3">
        <f>LPRP!I198</f>
        <v>0</v>
      </c>
    </row>
    <row r="283" spans="1:2" s="3" customFormat="1" x14ac:dyDescent="0.25">
      <c r="A283" s="3" t="s">
        <v>300</v>
      </c>
      <c r="B283" s="3">
        <f>LPRP!J198</f>
        <v>0</v>
      </c>
    </row>
    <row r="284" spans="1:2" s="3" customFormat="1" x14ac:dyDescent="0.25">
      <c r="A284" s="3" t="s">
        <v>301</v>
      </c>
      <c r="B284" s="3">
        <f>LPRP!K198</f>
        <v>0</v>
      </c>
    </row>
    <row r="285" spans="1:2" s="3" customFormat="1" x14ac:dyDescent="0.25">
      <c r="A285" s="3" t="s">
        <v>302</v>
      </c>
      <c r="B285" s="3">
        <f>LPRP!E199</f>
        <v>0</v>
      </c>
    </row>
    <row r="286" spans="1:2" s="3" customFormat="1" x14ac:dyDescent="0.25">
      <c r="A286" s="3" t="s">
        <v>303</v>
      </c>
      <c r="B286" s="3">
        <f>LPRP!F199</f>
        <v>0</v>
      </c>
    </row>
    <row r="287" spans="1:2" s="3" customFormat="1" x14ac:dyDescent="0.25">
      <c r="A287" s="3" t="s">
        <v>304</v>
      </c>
      <c r="B287" s="3">
        <f>LPRP!G199</f>
        <v>0</v>
      </c>
    </row>
    <row r="288" spans="1:2" s="3" customFormat="1" x14ac:dyDescent="0.25">
      <c r="A288" s="3" t="s">
        <v>305</v>
      </c>
      <c r="B288" s="3">
        <f>LPRP!H199</f>
        <v>0</v>
      </c>
    </row>
    <row r="289" spans="1:2" s="3" customFormat="1" x14ac:dyDescent="0.25">
      <c r="A289" s="3" t="s">
        <v>306</v>
      </c>
      <c r="B289" s="3">
        <f>LPRP!I199</f>
        <v>0</v>
      </c>
    </row>
    <row r="290" spans="1:2" s="3" customFormat="1" x14ac:dyDescent="0.25">
      <c r="A290" s="3" t="s">
        <v>307</v>
      </c>
      <c r="B290" s="3">
        <f>LPRP!J199</f>
        <v>0</v>
      </c>
    </row>
    <row r="291" spans="1:2" s="3" customFormat="1" x14ac:dyDescent="0.25">
      <c r="A291" s="3" t="s">
        <v>308</v>
      </c>
      <c r="B291" s="3">
        <f>LPRP!K199</f>
        <v>0</v>
      </c>
    </row>
    <row r="292" spans="1:2" s="3" customFormat="1" x14ac:dyDescent="0.25">
      <c r="A292" s="3" t="s">
        <v>309</v>
      </c>
      <c r="B292" s="3">
        <f>LPRP!E200</f>
        <v>0</v>
      </c>
    </row>
    <row r="293" spans="1:2" s="3" customFormat="1" x14ac:dyDescent="0.25">
      <c r="A293" s="3" t="s">
        <v>310</v>
      </c>
      <c r="B293" s="3">
        <f>LPRP!F200</f>
        <v>0</v>
      </c>
    </row>
    <row r="294" spans="1:2" s="3" customFormat="1" x14ac:dyDescent="0.25">
      <c r="A294" s="3" t="s">
        <v>311</v>
      </c>
      <c r="B294" s="3">
        <f>LPRP!G200</f>
        <v>0</v>
      </c>
    </row>
    <row r="295" spans="1:2" s="3" customFormat="1" x14ac:dyDescent="0.25">
      <c r="A295" s="3" t="s">
        <v>312</v>
      </c>
      <c r="B295" s="3">
        <f>LPRP!H200</f>
        <v>0</v>
      </c>
    </row>
    <row r="296" spans="1:2" s="3" customFormat="1" x14ac:dyDescent="0.25">
      <c r="A296" s="3" t="s">
        <v>313</v>
      </c>
      <c r="B296" s="3">
        <f>LPRP!I200</f>
        <v>0</v>
      </c>
    </row>
    <row r="297" spans="1:2" s="3" customFormat="1" x14ac:dyDescent="0.25">
      <c r="A297" s="3" t="s">
        <v>314</v>
      </c>
      <c r="B297" s="3">
        <f>LPRP!J200</f>
        <v>0</v>
      </c>
    </row>
    <row r="298" spans="1:2" s="3" customFormat="1" x14ac:dyDescent="0.25">
      <c r="A298" s="3" t="s">
        <v>315</v>
      </c>
      <c r="B298" s="3">
        <f>LPRP!K200</f>
        <v>0</v>
      </c>
    </row>
    <row r="299" spans="1:2" s="3" customFormat="1" x14ac:dyDescent="0.25">
      <c r="A299" s="3" t="s">
        <v>316</v>
      </c>
      <c r="B299" s="3">
        <f>LPRP!E201</f>
        <v>0</v>
      </c>
    </row>
    <row r="300" spans="1:2" s="3" customFormat="1" x14ac:dyDescent="0.25">
      <c r="A300" s="3" t="s">
        <v>317</v>
      </c>
      <c r="B300" s="3">
        <f>LPRP!F201</f>
        <v>0</v>
      </c>
    </row>
    <row r="301" spans="1:2" s="3" customFormat="1" x14ac:dyDescent="0.25">
      <c r="A301" s="3" t="s">
        <v>318</v>
      </c>
      <c r="B301" s="3">
        <f>LPRP!G201</f>
        <v>0</v>
      </c>
    </row>
    <row r="302" spans="1:2" s="3" customFormat="1" x14ac:dyDescent="0.25">
      <c r="A302" s="3" t="s">
        <v>319</v>
      </c>
      <c r="B302" s="3">
        <f>LPRP!H201</f>
        <v>0</v>
      </c>
    </row>
    <row r="303" spans="1:2" s="3" customFormat="1" x14ac:dyDescent="0.25">
      <c r="A303" s="3" t="s">
        <v>320</v>
      </c>
      <c r="B303" s="3">
        <f>LPRP!I201</f>
        <v>0</v>
      </c>
    </row>
    <row r="304" spans="1:2" s="3" customFormat="1" x14ac:dyDescent="0.25">
      <c r="A304" s="3" t="s">
        <v>321</v>
      </c>
      <c r="B304" s="3">
        <f>LPRP!J201</f>
        <v>0</v>
      </c>
    </row>
    <row r="305" spans="1:2" s="3" customFormat="1" x14ac:dyDescent="0.25">
      <c r="A305" s="3" t="s">
        <v>322</v>
      </c>
      <c r="B305" s="3">
        <f>LPRP!K201</f>
        <v>0</v>
      </c>
    </row>
    <row r="306" spans="1:2" s="3" customFormat="1" x14ac:dyDescent="0.25">
      <c r="A306" s="3" t="s">
        <v>323</v>
      </c>
      <c r="B306" s="3">
        <f>LPRP!E202</f>
        <v>0</v>
      </c>
    </row>
    <row r="307" spans="1:2" s="3" customFormat="1" x14ac:dyDescent="0.25">
      <c r="A307" s="3" t="s">
        <v>324</v>
      </c>
      <c r="B307" s="3">
        <f>LPRP!F202</f>
        <v>0</v>
      </c>
    </row>
    <row r="308" spans="1:2" s="3" customFormat="1" x14ac:dyDescent="0.25">
      <c r="A308" s="3" t="s">
        <v>325</v>
      </c>
      <c r="B308" s="3">
        <f>LPRP!G202</f>
        <v>0</v>
      </c>
    </row>
    <row r="309" spans="1:2" s="3" customFormat="1" x14ac:dyDescent="0.25">
      <c r="A309" s="3" t="s">
        <v>326</v>
      </c>
      <c r="B309" s="3">
        <f>LPRP!H202</f>
        <v>0</v>
      </c>
    </row>
    <row r="310" spans="1:2" s="3" customFormat="1" x14ac:dyDescent="0.25">
      <c r="A310" s="3" t="s">
        <v>327</v>
      </c>
      <c r="B310" s="3">
        <f>LPRP!I202</f>
        <v>0</v>
      </c>
    </row>
    <row r="311" spans="1:2" s="3" customFormat="1" x14ac:dyDescent="0.25">
      <c r="A311" s="3" t="s">
        <v>328</v>
      </c>
      <c r="B311" s="3">
        <f>LPRP!J202</f>
        <v>0</v>
      </c>
    </row>
    <row r="312" spans="1:2" s="3" customFormat="1" x14ac:dyDescent="0.25">
      <c r="A312" s="3" t="s">
        <v>329</v>
      </c>
      <c r="B312" s="3">
        <f>LPRP!K202</f>
        <v>0</v>
      </c>
    </row>
    <row r="313" spans="1:2" s="3" customFormat="1" x14ac:dyDescent="0.25">
      <c r="A313" s="3" t="s">
        <v>330</v>
      </c>
      <c r="B313" s="3">
        <f>LPRP!E203</f>
        <v>0</v>
      </c>
    </row>
    <row r="314" spans="1:2" s="3" customFormat="1" x14ac:dyDescent="0.25">
      <c r="A314" s="3" t="s">
        <v>331</v>
      </c>
      <c r="B314" s="3">
        <f>LPRP!F203</f>
        <v>0</v>
      </c>
    </row>
    <row r="315" spans="1:2" s="3" customFormat="1" x14ac:dyDescent="0.25">
      <c r="A315" s="3" t="s">
        <v>332</v>
      </c>
      <c r="B315" s="3">
        <f>LPRP!G203</f>
        <v>0</v>
      </c>
    </row>
    <row r="316" spans="1:2" s="3" customFormat="1" x14ac:dyDescent="0.25">
      <c r="A316" s="3" t="s">
        <v>333</v>
      </c>
      <c r="B316" s="3">
        <f>LPRP!H203</f>
        <v>0</v>
      </c>
    </row>
    <row r="317" spans="1:2" s="3" customFormat="1" x14ac:dyDescent="0.25">
      <c r="A317" s="3" t="s">
        <v>334</v>
      </c>
      <c r="B317" s="3">
        <f>LPRP!I203</f>
        <v>0</v>
      </c>
    </row>
    <row r="318" spans="1:2" s="3" customFormat="1" x14ac:dyDescent="0.25">
      <c r="A318" s="3" t="s">
        <v>335</v>
      </c>
      <c r="B318" s="3">
        <f>LPRP!J203</f>
        <v>0</v>
      </c>
    </row>
    <row r="319" spans="1:2" s="3" customFormat="1" x14ac:dyDescent="0.25">
      <c r="A319" s="3" t="s">
        <v>336</v>
      </c>
      <c r="B319" s="3">
        <f>LPRP!K203</f>
        <v>0</v>
      </c>
    </row>
    <row r="320" spans="1:2" s="2" customFormat="1" x14ac:dyDescent="0.25">
      <c r="A320" s="2" t="s">
        <v>337</v>
      </c>
      <c r="B320" s="2">
        <f>LPRP!E220</f>
        <v>0</v>
      </c>
    </row>
    <row r="321" spans="1:2" s="2" customFormat="1" x14ac:dyDescent="0.25">
      <c r="A321" s="2" t="s">
        <v>338</v>
      </c>
      <c r="B321" s="2">
        <f>LPRP!F220</f>
        <v>0</v>
      </c>
    </row>
    <row r="322" spans="1:2" s="2" customFormat="1" x14ac:dyDescent="0.25">
      <c r="A322" s="2" t="s">
        <v>339</v>
      </c>
      <c r="B322" s="2">
        <f>LPRP!G220</f>
        <v>0</v>
      </c>
    </row>
    <row r="323" spans="1:2" s="2" customFormat="1" x14ac:dyDescent="0.25">
      <c r="A323" s="2" t="s">
        <v>340</v>
      </c>
      <c r="B323" s="2">
        <f>LPRP!H220</f>
        <v>0</v>
      </c>
    </row>
    <row r="324" spans="1:2" s="2" customFormat="1" x14ac:dyDescent="0.25">
      <c r="A324" s="2" t="s">
        <v>341</v>
      </c>
      <c r="B324" s="2">
        <f>LPRP!I220</f>
        <v>0</v>
      </c>
    </row>
    <row r="325" spans="1:2" s="2" customFormat="1" x14ac:dyDescent="0.25">
      <c r="A325" s="2" t="s">
        <v>342</v>
      </c>
      <c r="B325" s="2">
        <f>LPRP!J220</f>
        <v>0</v>
      </c>
    </row>
    <row r="326" spans="1:2" s="2" customFormat="1" x14ac:dyDescent="0.25">
      <c r="A326" s="2" t="s">
        <v>343</v>
      </c>
      <c r="B326" s="2">
        <f>LPRP!K220</f>
        <v>0</v>
      </c>
    </row>
    <row r="327" spans="1:2" s="2" customFormat="1" x14ac:dyDescent="0.25">
      <c r="A327" s="2" t="s">
        <v>344</v>
      </c>
      <c r="B327" s="2">
        <f>LPRP!E221</f>
        <v>0</v>
      </c>
    </row>
    <row r="328" spans="1:2" s="2" customFormat="1" x14ac:dyDescent="0.25">
      <c r="A328" s="2" t="s">
        <v>345</v>
      </c>
      <c r="B328" s="2">
        <f>LPRP!F221</f>
        <v>0</v>
      </c>
    </row>
    <row r="329" spans="1:2" s="2" customFormat="1" x14ac:dyDescent="0.25">
      <c r="A329" s="2" t="s">
        <v>346</v>
      </c>
      <c r="B329" s="2">
        <f>LPRP!G221</f>
        <v>0</v>
      </c>
    </row>
    <row r="330" spans="1:2" s="2" customFormat="1" x14ac:dyDescent="0.25">
      <c r="A330" s="2" t="s">
        <v>347</v>
      </c>
      <c r="B330" s="2">
        <f>LPRP!H221</f>
        <v>0</v>
      </c>
    </row>
    <row r="331" spans="1:2" s="2" customFormat="1" x14ac:dyDescent="0.25">
      <c r="A331" s="2" t="s">
        <v>348</v>
      </c>
      <c r="B331" s="2">
        <f>LPRP!I221</f>
        <v>0</v>
      </c>
    </row>
    <row r="332" spans="1:2" s="2" customFormat="1" x14ac:dyDescent="0.25">
      <c r="A332" s="2" t="s">
        <v>349</v>
      </c>
      <c r="B332" s="2">
        <f>LPRP!J221</f>
        <v>0</v>
      </c>
    </row>
    <row r="333" spans="1:2" s="2" customFormat="1" x14ac:dyDescent="0.25">
      <c r="A333" s="2" t="s">
        <v>350</v>
      </c>
      <c r="B333" s="2">
        <f>LPRP!K221</f>
        <v>0</v>
      </c>
    </row>
    <row r="334" spans="1:2" s="2" customFormat="1" x14ac:dyDescent="0.25">
      <c r="A334" s="2" t="s">
        <v>351</v>
      </c>
      <c r="B334" s="2">
        <f>LPRP!E222</f>
        <v>0</v>
      </c>
    </row>
    <row r="335" spans="1:2" s="2" customFormat="1" x14ac:dyDescent="0.25">
      <c r="A335" s="2" t="s">
        <v>352</v>
      </c>
      <c r="B335" s="2">
        <f>LPRP!F222</f>
        <v>0</v>
      </c>
    </row>
    <row r="336" spans="1:2" s="2" customFormat="1" x14ac:dyDescent="0.25">
      <c r="A336" s="2" t="s">
        <v>353</v>
      </c>
      <c r="B336" s="2">
        <f>LPRP!G222</f>
        <v>0</v>
      </c>
    </row>
    <row r="337" spans="1:2" s="2" customFormat="1" x14ac:dyDescent="0.25">
      <c r="A337" s="2" t="s">
        <v>354</v>
      </c>
      <c r="B337" s="2">
        <f>LPRP!H222</f>
        <v>0</v>
      </c>
    </row>
    <row r="338" spans="1:2" s="2" customFormat="1" x14ac:dyDescent="0.25">
      <c r="A338" s="2" t="s">
        <v>355</v>
      </c>
      <c r="B338" s="2">
        <f>LPRP!I222</f>
        <v>0</v>
      </c>
    </row>
    <row r="339" spans="1:2" s="2" customFormat="1" x14ac:dyDescent="0.25">
      <c r="A339" s="2" t="s">
        <v>356</v>
      </c>
      <c r="B339" s="2">
        <f>LPRP!J222</f>
        <v>0</v>
      </c>
    </row>
    <row r="340" spans="1:2" s="2" customFormat="1" x14ac:dyDescent="0.25">
      <c r="A340" s="2" t="s">
        <v>357</v>
      </c>
      <c r="B340" s="2">
        <f>LPRP!K222</f>
        <v>0</v>
      </c>
    </row>
    <row r="341" spans="1:2" s="2" customFormat="1" x14ac:dyDescent="0.25">
      <c r="A341" s="2" t="s">
        <v>358</v>
      </c>
      <c r="B341" s="2">
        <f>LPRP!E223</f>
        <v>0</v>
      </c>
    </row>
    <row r="342" spans="1:2" s="2" customFormat="1" x14ac:dyDescent="0.25">
      <c r="A342" s="2" t="s">
        <v>359</v>
      </c>
      <c r="B342" s="2">
        <f>LPRP!F223</f>
        <v>0</v>
      </c>
    </row>
    <row r="343" spans="1:2" s="2" customFormat="1" x14ac:dyDescent="0.25">
      <c r="A343" s="2" t="s">
        <v>360</v>
      </c>
      <c r="B343" s="2">
        <f>LPRP!G223</f>
        <v>0</v>
      </c>
    </row>
    <row r="344" spans="1:2" s="2" customFormat="1" x14ac:dyDescent="0.25">
      <c r="A344" s="2" t="s">
        <v>361</v>
      </c>
      <c r="B344" s="2">
        <f>LPRP!H223</f>
        <v>0</v>
      </c>
    </row>
    <row r="345" spans="1:2" s="2" customFormat="1" x14ac:dyDescent="0.25">
      <c r="A345" s="2" t="s">
        <v>362</v>
      </c>
      <c r="B345" s="2">
        <f>LPRP!I223</f>
        <v>0</v>
      </c>
    </row>
    <row r="346" spans="1:2" s="2" customFormat="1" x14ac:dyDescent="0.25">
      <c r="A346" s="2" t="s">
        <v>363</v>
      </c>
      <c r="B346" s="2">
        <f>LPRP!J223</f>
        <v>0</v>
      </c>
    </row>
    <row r="347" spans="1:2" s="2" customFormat="1" x14ac:dyDescent="0.25">
      <c r="A347" s="2" t="s">
        <v>364</v>
      </c>
      <c r="B347" s="2">
        <f>LPRP!K223</f>
        <v>0</v>
      </c>
    </row>
    <row r="348" spans="1:2" s="2" customFormat="1" x14ac:dyDescent="0.25">
      <c r="A348" s="2" t="s">
        <v>365</v>
      </c>
      <c r="B348" s="2">
        <f>LPRP!E224</f>
        <v>0</v>
      </c>
    </row>
    <row r="349" spans="1:2" s="2" customFormat="1" x14ac:dyDescent="0.25">
      <c r="A349" s="2" t="s">
        <v>366</v>
      </c>
      <c r="B349" s="2">
        <f>LPRP!F224</f>
        <v>0</v>
      </c>
    </row>
    <row r="350" spans="1:2" s="2" customFormat="1" x14ac:dyDescent="0.25">
      <c r="A350" s="2" t="s">
        <v>367</v>
      </c>
      <c r="B350" s="2">
        <f>LPRP!G224</f>
        <v>0</v>
      </c>
    </row>
    <row r="351" spans="1:2" s="2" customFormat="1" x14ac:dyDescent="0.25">
      <c r="A351" s="2" t="s">
        <v>368</v>
      </c>
      <c r="B351" s="2">
        <f>LPRP!H224</f>
        <v>0</v>
      </c>
    </row>
    <row r="352" spans="1:2" s="2" customFormat="1" x14ac:dyDescent="0.25">
      <c r="A352" s="2" t="s">
        <v>369</v>
      </c>
      <c r="B352" s="2">
        <f>LPRP!I224</f>
        <v>0</v>
      </c>
    </row>
    <row r="353" spans="1:2" s="2" customFormat="1" x14ac:dyDescent="0.25">
      <c r="A353" s="2" t="s">
        <v>370</v>
      </c>
      <c r="B353" s="2">
        <f>LPRP!J224</f>
        <v>0</v>
      </c>
    </row>
    <row r="354" spans="1:2" s="2" customFormat="1" x14ac:dyDescent="0.25">
      <c r="A354" s="2" t="s">
        <v>371</v>
      </c>
      <c r="B354" s="2">
        <f>LPRP!K224</f>
        <v>0</v>
      </c>
    </row>
    <row r="355" spans="1:2" s="2" customFormat="1" x14ac:dyDescent="0.25">
      <c r="A355" s="2" t="s">
        <v>372</v>
      </c>
      <c r="B355" s="2">
        <f>LPRP!E225</f>
        <v>0</v>
      </c>
    </row>
    <row r="356" spans="1:2" s="2" customFormat="1" x14ac:dyDescent="0.25">
      <c r="A356" s="2" t="s">
        <v>373</v>
      </c>
      <c r="B356" s="2">
        <f>LPRP!F225</f>
        <v>0</v>
      </c>
    </row>
    <row r="357" spans="1:2" s="2" customFormat="1" x14ac:dyDescent="0.25">
      <c r="A357" s="2" t="s">
        <v>374</v>
      </c>
      <c r="B357" s="2">
        <f>LPRP!G225</f>
        <v>0</v>
      </c>
    </row>
    <row r="358" spans="1:2" s="2" customFormat="1" x14ac:dyDescent="0.25">
      <c r="A358" s="2" t="s">
        <v>375</v>
      </c>
      <c r="B358" s="2">
        <f>LPRP!H225</f>
        <v>0</v>
      </c>
    </row>
    <row r="359" spans="1:2" s="2" customFormat="1" x14ac:dyDescent="0.25">
      <c r="A359" s="2" t="s">
        <v>376</v>
      </c>
      <c r="B359" s="2">
        <f>LPRP!I225</f>
        <v>0</v>
      </c>
    </row>
    <row r="360" spans="1:2" s="2" customFormat="1" x14ac:dyDescent="0.25">
      <c r="A360" s="2" t="s">
        <v>377</v>
      </c>
      <c r="B360" s="2">
        <f>LPRP!J225</f>
        <v>0</v>
      </c>
    </row>
    <row r="361" spans="1:2" s="2" customFormat="1" x14ac:dyDescent="0.25">
      <c r="A361" s="2" t="s">
        <v>378</v>
      </c>
      <c r="B361" s="2">
        <f>LPRP!K225</f>
        <v>0</v>
      </c>
    </row>
    <row r="362" spans="1:2" x14ac:dyDescent="0.25">
      <c r="A362" t="s">
        <v>379</v>
      </c>
      <c r="B362">
        <f>LPRP!C234</f>
        <v>0</v>
      </c>
    </row>
    <row r="363" spans="1:2" x14ac:dyDescent="0.25">
      <c r="A363" t="s">
        <v>380</v>
      </c>
      <c r="B363">
        <f>LPRP!D234</f>
        <v>0</v>
      </c>
    </row>
    <row r="364" spans="1:2" x14ac:dyDescent="0.25">
      <c r="A364" t="s">
        <v>381</v>
      </c>
      <c r="B364">
        <f>LPRP!E234</f>
        <v>0</v>
      </c>
    </row>
    <row r="365" spans="1:2" x14ac:dyDescent="0.25">
      <c r="A365" t="s">
        <v>382</v>
      </c>
      <c r="B365">
        <f>LPRP!F234</f>
        <v>0</v>
      </c>
    </row>
    <row r="366" spans="1:2" x14ac:dyDescent="0.25">
      <c r="A366" t="s">
        <v>383</v>
      </c>
      <c r="B366">
        <f>LPRP!G234</f>
        <v>0</v>
      </c>
    </row>
    <row r="367" spans="1:2" x14ac:dyDescent="0.25">
      <c r="A367" t="s">
        <v>384</v>
      </c>
      <c r="B367">
        <f>LPRP!H234</f>
        <v>0</v>
      </c>
    </row>
    <row r="368" spans="1:2" x14ac:dyDescent="0.25">
      <c r="A368" t="s">
        <v>385</v>
      </c>
      <c r="B368">
        <f>LPRP!I234</f>
        <v>0</v>
      </c>
    </row>
    <row r="369" spans="1:2" x14ac:dyDescent="0.25">
      <c r="A369" t="s">
        <v>386</v>
      </c>
      <c r="B369">
        <f>LPRP!J234</f>
        <v>0</v>
      </c>
    </row>
    <row r="370" spans="1:2" x14ac:dyDescent="0.25">
      <c r="A370" t="s">
        <v>387</v>
      </c>
      <c r="B370">
        <f>LPRP!K234</f>
        <v>0</v>
      </c>
    </row>
    <row r="371" spans="1:2" x14ac:dyDescent="0.25">
      <c r="A371" t="s">
        <v>388</v>
      </c>
      <c r="B371">
        <f>LPRP!L234</f>
        <v>0</v>
      </c>
    </row>
    <row r="372" spans="1:2" x14ac:dyDescent="0.25">
      <c r="A372" t="s">
        <v>389</v>
      </c>
      <c r="B372">
        <f>LPRP!C235</f>
        <v>0</v>
      </c>
    </row>
    <row r="373" spans="1:2" x14ac:dyDescent="0.25">
      <c r="A373" t="s">
        <v>390</v>
      </c>
      <c r="B373">
        <f>LPRP!D235</f>
        <v>0</v>
      </c>
    </row>
    <row r="374" spans="1:2" x14ac:dyDescent="0.25">
      <c r="A374" t="s">
        <v>391</v>
      </c>
      <c r="B374">
        <f>LPRP!E235</f>
        <v>0</v>
      </c>
    </row>
    <row r="375" spans="1:2" x14ac:dyDescent="0.25">
      <c r="A375" t="s">
        <v>392</v>
      </c>
      <c r="B375">
        <f>LPRP!F235</f>
        <v>0</v>
      </c>
    </row>
    <row r="376" spans="1:2" x14ac:dyDescent="0.25">
      <c r="A376" t="s">
        <v>393</v>
      </c>
      <c r="B376">
        <f>LPRP!G235</f>
        <v>0</v>
      </c>
    </row>
    <row r="377" spans="1:2" x14ac:dyDescent="0.25">
      <c r="A377" t="s">
        <v>394</v>
      </c>
      <c r="B377">
        <f>LPRP!H235</f>
        <v>0</v>
      </c>
    </row>
    <row r="378" spans="1:2" x14ac:dyDescent="0.25">
      <c r="A378" t="s">
        <v>395</v>
      </c>
      <c r="B378">
        <f>LPRP!I235</f>
        <v>0</v>
      </c>
    </row>
    <row r="379" spans="1:2" x14ac:dyDescent="0.25">
      <c r="A379" t="s">
        <v>396</v>
      </c>
      <c r="B379">
        <f>LPRP!J235</f>
        <v>0</v>
      </c>
    </row>
    <row r="380" spans="1:2" x14ac:dyDescent="0.25">
      <c r="A380" t="s">
        <v>397</v>
      </c>
      <c r="B380">
        <f>LPRP!K235</f>
        <v>0</v>
      </c>
    </row>
    <row r="381" spans="1:2" x14ac:dyDescent="0.25">
      <c r="A381" t="s">
        <v>398</v>
      </c>
      <c r="B381">
        <f>LPRP!L235</f>
        <v>0</v>
      </c>
    </row>
    <row r="382" spans="1:2" x14ac:dyDescent="0.25">
      <c r="A382" t="s">
        <v>399</v>
      </c>
      <c r="B382">
        <f>LPRP!C236</f>
        <v>0</v>
      </c>
    </row>
    <row r="383" spans="1:2" x14ac:dyDescent="0.25">
      <c r="A383" t="s">
        <v>400</v>
      </c>
      <c r="B383">
        <f>LPRP!D236</f>
        <v>0</v>
      </c>
    </row>
    <row r="384" spans="1:2" x14ac:dyDescent="0.25">
      <c r="A384" t="s">
        <v>401</v>
      </c>
      <c r="B384">
        <f>LPRP!E236</f>
        <v>0</v>
      </c>
    </row>
    <row r="385" spans="1:2" x14ac:dyDescent="0.25">
      <c r="A385" t="s">
        <v>402</v>
      </c>
      <c r="B385">
        <f>LPRP!F236</f>
        <v>0</v>
      </c>
    </row>
    <row r="386" spans="1:2" x14ac:dyDescent="0.25">
      <c r="A386" t="s">
        <v>403</v>
      </c>
      <c r="B386">
        <f>LPRP!G236</f>
        <v>0</v>
      </c>
    </row>
    <row r="387" spans="1:2" x14ac:dyDescent="0.25">
      <c r="A387" t="s">
        <v>404</v>
      </c>
      <c r="B387">
        <f>LPRP!H236</f>
        <v>0</v>
      </c>
    </row>
    <row r="388" spans="1:2" x14ac:dyDescent="0.25">
      <c r="A388" t="s">
        <v>405</v>
      </c>
      <c r="B388">
        <f>LPRP!I236</f>
        <v>0</v>
      </c>
    </row>
    <row r="389" spans="1:2" x14ac:dyDescent="0.25">
      <c r="A389" t="s">
        <v>406</v>
      </c>
      <c r="B389">
        <f>LPRP!J236</f>
        <v>0</v>
      </c>
    </row>
    <row r="390" spans="1:2" x14ac:dyDescent="0.25">
      <c r="A390" t="s">
        <v>407</v>
      </c>
      <c r="B390">
        <f>LPRP!K236</f>
        <v>0</v>
      </c>
    </row>
    <row r="391" spans="1:2" x14ac:dyDescent="0.25">
      <c r="A391" t="s">
        <v>408</v>
      </c>
      <c r="B391">
        <f>LPRP!L236</f>
        <v>0</v>
      </c>
    </row>
    <row r="392" spans="1:2" x14ac:dyDescent="0.25">
      <c r="A392" t="s">
        <v>409</v>
      </c>
      <c r="B392">
        <f>LPRP!C237</f>
        <v>0</v>
      </c>
    </row>
    <row r="393" spans="1:2" x14ac:dyDescent="0.25">
      <c r="A393" t="s">
        <v>410</v>
      </c>
      <c r="B393">
        <f>LPRP!D237</f>
        <v>0</v>
      </c>
    </row>
    <row r="394" spans="1:2" x14ac:dyDescent="0.25">
      <c r="A394" t="s">
        <v>411</v>
      </c>
      <c r="B394">
        <f>LPRP!E237</f>
        <v>0</v>
      </c>
    </row>
    <row r="395" spans="1:2" x14ac:dyDescent="0.25">
      <c r="A395" t="s">
        <v>412</v>
      </c>
      <c r="B395">
        <f>LPRP!F237</f>
        <v>0</v>
      </c>
    </row>
    <row r="396" spans="1:2" x14ac:dyDescent="0.25">
      <c r="A396" t="s">
        <v>413</v>
      </c>
      <c r="B396">
        <f>LPRP!G237</f>
        <v>0</v>
      </c>
    </row>
    <row r="397" spans="1:2" x14ac:dyDescent="0.25">
      <c r="A397" t="s">
        <v>414</v>
      </c>
      <c r="B397">
        <f>LPRP!H237</f>
        <v>0</v>
      </c>
    </row>
    <row r="398" spans="1:2" x14ac:dyDescent="0.25">
      <c r="A398" t="s">
        <v>415</v>
      </c>
      <c r="B398">
        <f>LPRP!I237</f>
        <v>0</v>
      </c>
    </row>
    <row r="399" spans="1:2" x14ac:dyDescent="0.25">
      <c r="A399" t="s">
        <v>416</v>
      </c>
      <c r="B399">
        <f>LPRP!J237</f>
        <v>0</v>
      </c>
    </row>
    <row r="400" spans="1:2" x14ac:dyDescent="0.25">
      <c r="A400" t="s">
        <v>417</v>
      </c>
      <c r="B400">
        <f>LPRP!K237</f>
        <v>0</v>
      </c>
    </row>
    <row r="401" spans="1:2" x14ac:dyDescent="0.25">
      <c r="A401" t="s">
        <v>418</v>
      </c>
      <c r="B401">
        <f>LPRP!L237</f>
        <v>0</v>
      </c>
    </row>
    <row r="402" spans="1:2" x14ac:dyDescent="0.25">
      <c r="A402" t="s">
        <v>419</v>
      </c>
      <c r="B402">
        <f>LPRP!C238</f>
        <v>0</v>
      </c>
    </row>
    <row r="403" spans="1:2" x14ac:dyDescent="0.25">
      <c r="A403" t="s">
        <v>420</v>
      </c>
      <c r="B403">
        <f>LPRP!D238</f>
        <v>0</v>
      </c>
    </row>
    <row r="404" spans="1:2" x14ac:dyDescent="0.25">
      <c r="A404" t="s">
        <v>421</v>
      </c>
      <c r="B404">
        <f>LPRP!E238</f>
        <v>0</v>
      </c>
    </row>
    <row r="405" spans="1:2" x14ac:dyDescent="0.25">
      <c r="A405" t="s">
        <v>422</v>
      </c>
      <c r="B405">
        <f>LPRP!F238</f>
        <v>0</v>
      </c>
    </row>
    <row r="406" spans="1:2" x14ac:dyDescent="0.25">
      <c r="A406" t="s">
        <v>423</v>
      </c>
      <c r="B406">
        <f>LPRP!G238</f>
        <v>0</v>
      </c>
    </row>
    <row r="407" spans="1:2" x14ac:dyDescent="0.25">
      <c r="A407" t="s">
        <v>424</v>
      </c>
      <c r="B407">
        <f>LPRP!H238</f>
        <v>0</v>
      </c>
    </row>
    <row r="408" spans="1:2" x14ac:dyDescent="0.25">
      <c r="A408" t="s">
        <v>425</v>
      </c>
      <c r="B408">
        <f>LPRP!I238</f>
        <v>0</v>
      </c>
    </row>
    <row r="409" spans="1:2" x14ac:dyDescent="0.25">
      <c r="A409" t="s">
        <v>426</v>
      </c>
      <c r="B409">
        <f>LPRP!J238</f>
        <v>0</v>
      </c>
    </row>
    <row r="410" spans="1:2" x14ac:dyDescent="0.25">
      <c r="A410" t="s">
        <v>427</v>
      </c>
      <c r="B410">
        <f>LPRP!K238</f>
        <v>0</v>
      </c>
    </row>
    <row r="411" spans="1:2" x14ac:dyDescent="0.25">
      <c r="A411" t="s">
        <v>428</v>
      </c>
      <c r="B411">
        <f>LPRP!L238</f>
        <v>0</v>
      </c>
    </row>
    <row r="412" spans="1:2" x14ac:dyDescent="0.25">
      <c r="A412" t="s">
        <v>429</v>
      </c>
      <c r="B412">
        <f>LPRP!C239</f>
        <v>0</v>
      </c>
    </row>
    <row r="413" spans="1:2" x14ac:dyDescent="0.25">
      <c r="A413" t="s">
        <v>430</v>
      </c>
      <c r="B413">
        <f>LPRP!D239</f>
        <v>0</v>
      </c>
    </row>
    <row r="414" spans="1:2" x14ac:dyDescent="0.25">
      <c r="A414" t="s">
        <v>431</v>
      </c>
      <c r="B414">
        <f>LPRP!E239</f>
        <v>0</v>
      </c>
    </row>
    <row r="415" spans="1:2" x14ac:dyDescent="0.25">
      <c r="A415" t="s">
        <v>432</v>
      </c>
      <c r="B415">
        <f>LPRP!F239</f>
        <v>0</v>
      </c>
    </row>
    <row r="416" spans="1:2" x14ac:dyDescent="0.25">
      <c r="A416" t="s">
        <v>433</v>
      </c>
      <c r="B416">
        <f>LPRP!G239</f>
        <v>0</v>
      </c>
    </row>
    <row r="417" spans="1:2" x14ac:dyDescent="0.25">
      <c r="A417" t="s">
        <v>434</v>
      </c>
      <c r="B417">
        <f>LPRP!H239</f>
        <v>0</v>
      </c>
    </row>
    <row r="418" spans="1:2" x14ac:dyDescent="0.25">
      <c r="A418" t="s">
        <v>435</v>
      </c>
      <c r="B418">
        <f>LPRP!I239</f>
        <v>0</v>
      </c>
    </row>
    <row r="419" spans="1:2" x14ac:dyDescent="0.25">
      <c r="A419" t="s">
        <v>436</v>
      </c>
      <c r="B419">
        <f>LPRP!J239</f>
        <v>0</v>
      </c>
    </row>
    <row r="420" spans="1:2" x14ac:dyDescent="0.25">
      <c r="A420" t="s">
        <v>437</v>
      </c>
      <c r="B420">
        <f>LPRP!K239</f>
        <v>0</v>
      </c>
    </row>
    <row r="421" spans="1:2" x14ac:dyDescent="0.25">
      <c r="A421" t="s">
        <v>438</v>
      </c>
      <c r="B421">
        <f>LPRP!L239</f>
        <v>0</v>
      </c>
    </row>
    <row r="422" spans="1:2" x14ac:dyDescent="0.25">
      <c r="A422" t="s">
        <v>439</v>
      </c>
      <c r="B422">
        <f>LPRP!C240</f>
        <v>0</v>
      </c>
    </row>
    <row r="423" spans="1:2" x14ac:dyDescent="0.25">
      <c r="A423" t="s">
        <v>440</v>
      </c>
      <c r="B423">
        <f>LPRP!D240</f>
        <v>0</v>
      </c>
    </row>
    <row r="424" spans="1:2" x14ac:dyDescent="0.25">
      <c r="A424" t="s">
        <v>441</v>
      </c>
      <c r="B424">
        <f>LPRP!E240</f>
        <v>0</v>
      </c>
    </row>
    <row r="425" spans="1:2" x14ac:dyDescent="0.25">
      <c r="A425" t="s">
        <v>442</v>
      </c>
      <c r="B425">
        <f>LPRP!F240</f>
        <v>0</v>
      </c>
    </row>
    <row r="426" spans="1:2" x14ac:dyDescent="0.25">
      <c r="A426" t="s">
        <v>443</v>
      </c>
      <c r="B426">
        <f>LPRP!G240</f>
        <v>0</v>
      </c>
    </row>
    <row r="427" spans="1:2" x14ac:dyDescent="0.25">
      <c r="A427" t="s">
        <v>444</v>
      </c>
      <c r="B427">
        <f>LPRP!H240</f>
        <v>0</v>
      </c>
    </row>
    <row r="428" spans="1:2" x14ac:dyDescent="0.25">
      <c r="A428" t="s">
        <v>445</v>
      </c>
      <c r="B428">
        <f>LPRP!I240</f>
        <v>0</v>
      </c>
    </row>
    <row r="429" spans="1:2" x14ac:dyDescent="0.25">
      <c r="A429" t="s">
        <v>446</v>
      </c>
      <c r="B429">
        <f>LPRP!J240</f>
        <v>0</v>
      </c>
    </row>
    <row r="430" spans="1:2" x14ac:dyDescent="0.25">
      <c r="A430" t="s">
        <v>447</v>
      </c>
      <c r="B430">
        <f>LPRP!K240</f>
        <v>0</v>
      </c>
    </row>
    <row r="431" spans="1:2" x14ac:dyDescent="0.25">
      <c r="A431" t="s">
        <v>448</v>
      </c>
      <c r="B431">
        <f>LPRP!L240</f>
        <v>0</v>
      </c>
    </row>
    <row r="432" spans="1:2" s="2" customFormat="1" x14ac:dyDescent="0.25">
      <c r="A432" s="2" t="s">
        <v>449</v>
      </c>
      <c r="B432" s="2">
        <f>LPRP!C247</f>
        <v>0</v>
      </c>
    </row>
    <row r="433" spans="1:2" s="2" customFormat="1" x14ac:dyDescent="0.25">
      <c r="A433" s="2" t="s">
        <v>450</v>
      </c>
      <c r="B433" s="2">
        <f>LPRP!D247</f>
        <v>0</v>
      </c>
    </row>
    <row r="434" spans="1:2" s="2" customFormat="1" x14ac:dyDescent="0.25">
      <c r="A434" s="2" t="s">
        <v>451</v>
      </c>
      <c r="B434" s="2">
        <f>LPRP!E247</f>
        <v>0</v>
      </c>
    </row>
    <row r="435" spans="1:2" s="2" customFormat="1" x14ac:dyDescent="0.25">
      <c r="A435" s="2" t="s">
        <v>452</v>
      </c>
      <c r="B435" s="2">
        <f>LPRP!F247</f>
        <v>0</v>
      </c>
    </row>
    <row r="436" spans="1:2" s="2" customFormat="1" x14ac:dyDescent="0.25">
      <c r="A436" s="2" t="s">
        <v>453</v>
      </c>
      <c r="B436" s="2">
        <f>LPRP!G247</f>
        <v>0</v>
      </c>
    </row>
    <row r="437" spans="1:2" s="2" customFormat="1" x14ac:dyDescent="0.25">
      <c r="A437" s="2" t="s">
        <v>454</v>
      </c>
      <c r="B437" s="2">
        <f>LPRP!H247</f>
        <v>0</v>
      </c>
    </row>
    <row r="438" spans="1:2" s="2" customFormat="1" x14ac:dyDescent="0.25">
      <c r="A438" s="2" t="s">
        <v>455</v>
      </c>
      <c r="B438" s="2">
        <f>LPRP!I247</f>
        <v>0</v>
      </c>
    </row>
    <row r="439" spans="1:2" s="2" customFormat="1" x14ac:dyDescent="0.25">
      <c r="A439" s="2" t="s">
        <v>456</v>
      </c>
      <c r="B439" s="2">
        <f>LPRP!J247</f>
        <v>0</v>
      </c>
    </row>
    <row r="440" spans="1:2" s="2" customFormat="1" x14ac:dyDescent="0.25">
      <c r="A440" s="2" t="s">
        <v>457</v>
      </c>
      <c r="B440" s="2">
        <f>LPRP!K247</f>
        <v>0</v>
      </c>
    </row>
    <row r="441" spans="1:2" s="2" customFormat="1" x14ac:dyDescent="0.25">
      <c r="A441" s="2" t="s">
        <v>458</v>
      </c>
      <c r="B441" s="2">
        <f>LPRP!L247</f>
        <v>0</v>
      </c>
    </row>
    <row r="442" spans="1:2" s="2" customFormat="1" x14ac:dyDescent="0.25">
      <c r="A442" s="2" t="s">
        <v>459</v>
      </c>
      <c r="B442" s="2">
        <f>LPRP!C248</f>
        <v>0</v>
      </c>
    </row>
    <row r="443" spans="1:2" s="2" customFormat="1" x14ac:dyDescent="0.25">
      <c r="A443" s="2" t="s">
        <v>460</v>
      </c>
      <c r="B443" s="2">
        <f>LPRP!D248</f>
        <v>0</v>
      </c>
    </row>
    <row r="444" spans="1:2" s="2" customFormat="1" x14ac:dyDescent="0.25">
      <c r="A444" s="2" t="s">
        <v>461</v>
      </c>
      <c r="B444" s="2">
        <f>LPRP!E248</f>
        <v>0</v>
      </c>
    </row>
    <row r="445" spans="1:2" s="2" customFormat="1" x14ac:dyDescent="0.25">
      <c r="A445" s="2" t="s">
        <v>462</v>
      </c>
      <c r="B445" s="2">
        <f>LPRP!F248</f>
        <v>0</v>
      </c>
    </row>
    <row r="446" spans="1:2" s="2" customFormat="1" x14ac:dyDescent="0.25">
      <c r="A446" s="2" t="s">
        <v>463</v>
      </c>
      <c r="B446" s="2">
        <f>LPRP!G248</f>
        <v>0</v>
      </c>
    </row>
    <row r="447" spans="1:2" s="2" customFormat="1" x14ac:dyDescent="0.25">
      <c r="A447" s="2" t="s">
        <v>464</v>
      </c>
      <c r="B447" s="2">
        <f>LPRP!H248</f>
        <v>0</v>
      </c>
    </row>
    <row r="448" spans="1:2" s="2" customFormat="1" x14ac:dyDescent="0.25">
      <c r="A448" s="2" t="s">
        <v>465</v>
      </c>
      <c r="B448" s="2">
        <f>LPRP!I248</f>
        <v>0</v>
      </c>
    </row>
    <row r="449" spans="1:2" s="2" customFormat="1" x14ac:dyDescent="0.25">
      <c r="A449" s="2" t="s">
        <v>466</v>
      </c>
      <c r="B449" s="2">
        <f>LPRP!J248</f>
        <v>0</v>
      </c>
    </row>
    <row r="450" spans="1:2" s="2" customFormat="1" x14ac:dyDescent="0.25">
      <c r="A450" s="2" t="s">
        <v>467</v>
      </c>
      <c r="B450" s="2">
        <f>LPRP!K248</f>
        <v>0</v>
      </c>
    </row>
    <row r="451" spans="1:2" s="2" customFormat="1" x14ac:dyDescent="0.25">
      <c r="A451" s="2" t="s">
        <v>468</v>
      </c>
      <c r="B451" s="2">
        <f>LPRP!L248</f>
        <v>0</v>
      </c>
    </row>
    <row r="452" spans="1:2" s="2" customFormat="1" x14ac:dyDescent="0.25">
      <c r="A452" s="2" t="s">
        <v>469</v>
      </c>
      <c r="B452" s="2">
        <f>LPRP!C249</f>
        <v>0</v>
      </c>
    </row>
    <row r="453" spans="1:2" s="2" customFormat="1" x14ac:dyDescent="0.25">
      <c r="A453" s="2" t="s">
        <v>470</v>
      </c>
      <c r="B453" s="2">
        <f>LPRP!D249</f>
        <v>0</v>
      </c>
    </row>
    <row r="454" spans="1:2" s="2" customFormat="1" x14ac:dyDescent="0.25">
      <c r="A454" s="2" t="s">
        <v>471</v>
      </c>
      <c r="B454" s="2">
        <f>LPRP!E249</f>
        <v>0</v>
      </c>
    </row>
    <row r="455" spans="1:2" s="2" customFormat="1" x14ac:dyDescent="0.25">
      <c r="A455" s="2" t="s">
        <v>472</v>
      </c>
      <c r="B455" s="2">
        <f>LPRP!F249</f>
        <v>0</v>
      </c>
    </row>
    <row r="456" spans="1:2" s="2" customFormat="1" x14ac:dyDescent="0.25">
      <c r="A456" s="2" t="s">
        <v>473</v>
      </c>
      <c r="B456" s="2">
        <f>LPRP!G249</f>
        <v>0</v>
      </c>
    </row>
    <row r="457" spans="1:2" s="2" customFormat="1" x14ac:dyDescent="0.25">
      <c r="A457" s="2" t="s">
        <v>474</v>
      </c>
      <c r="B457" s="2">
        <f>LPRP!H249</f>
        <v>0</v>
      </c>
    </row>
    <row r="458" spans="1:2" s="2" customFormat="1" x14ac:dyDescent="0.25">
      <c r="A458" s="2" t="s">
        <v>475</v>
      </c>
      <c r="B458" s="2">
        <f>LPRP!I249</f>
        <v>0</v>
      </c>
    </row>
    <row r="459" spans="1:2" s="2" customFormat="1" x14ac:dyDescent="0.25">
      <c r="A459" s="2" t="s">
        <v>476</v>
      </c>
      <c r="B459" s="2">
        <f>LPRP!J249</f>
        <v>0</v>
      </c>
    </row>
    <row r="460" spans="1:2" s="2" customFormat="1" x14ac:dyDescent="0.25">
      <c r="A460" s="2" t="s">
        <v>477</v>
      </c>
      <c r="B460" s="2">
        <f>LPRP!K249</f>
        <v>0</v>
      </c>
    </row>
    <row r="461" spans="1:2" s="2" customFormat="1" x14ac:dyDescent="0.25">
      <c r="A461" s="2" t="s">
        <v>478</v>
      </c>
      <c r="B461" s="2">
        <f>LPRP!L249</f>
        <v>0</v>
      </c>
    </row>
    <row r="462" spans="1:2" s="2" customFormat="1" x14ac:dyDescent="0.25">
      <c r="A462" s="2" t="s">
        <v>479</v>
      </c>
      <c r="B462" s="2">
        <f>LPRP!C250</f>
        <v>0</v>
      </c>
    </row>
    <row r="463" spans="1:2" s="2" customFormat="1" x14ac:dyDescent="0.25">
      <c r="A463" s="2" t="s">
        <v>480</v>
      </c>
      <c r="B463" s="2">
        <f>LPRP!D250</f>
        <v>0</v>
      </c>
    </row>
    <row r="464" spans="1:2" s="2" customFormat="1" x14ac:dyDescent="0.25">
      <c r="A464" s="2" t="s">
        <v>481</v>
      </c>
      <c r="B464" s="2">
        <f>LPRP!E250</f>
        <v>0</v>
      </c>
    </row>
    <row r="465" spans="1:2" s="2" customFormat="1" x14ac:dyDescent="0.25">
      <c r="A465" s="2" t="s">
        <v>482</v>
      </c>
      <c r="B465" s="2">
        <f>LPRP!F250</f>
        <v>0</v>
      </c>
    </row>
    <row r="466" spans="1:2" s="2" customFormat="1" x14ac:dyDescent="0.25">
      <c r="A466" s="2" t="s">
        <v>483</v>
      </c>
      <c r="B466" s="2">
        <f>LPRP!G250</f>
        <v>0</v>
      </c>
    </row>
    <row r="467" spans="1:2" s="2" customFormat="1" x14ac:dyDescent="0.25">
      <c r="A467" s="2" t="s">
        <v>484</v>
      </c>
      <c r="B467" s="2">
        <f>LPRP!H250</f>
        <v>0</v>
      </c>
    </row>
    <row r="468" spans="1:2" s="2" customFormat="1" x14ac:dyDescent="0.25">
      <c r="A468" s="2" t="s">
        <v>485</v>
      </c>
      <c r="B468" s="2">
        <f>LPRP!I250</f>
        <v>0</v>
      </c>
    </row>
    <row r="469" spans="1:2" s="2" customFormat="1" x14ac:dyDescent="0.25">
      <c r="A469" s="2" t="s">
        <v>486</v>
      </c>
      <c r="B469" s="2">
        <f>LPRP!J250</f>
        <v>0</v>
      </c>
    </row>
    <row r="470" spans="1:2" s="2" customFormat="1" x14ac:dyDescent="0.25">
      <c r="A470" s="2" t="s">
        <v>487</v>
      </c>
      <c r="B470" s="2">
        <f>LPRP!K250</f>
        <v>0</v>
      </c>
    </row>
    <row r="471" spans="1:2" s="2" customFormat="1" x14ac:dyDescent="0.25">
      <c r="A471" s="2" t="s">
        <v>488</v>
      </c>
      <c r="B471" s="2">
        <f>LPRP!L250</f>
        <v>0</v>
      </c>
    </row>
    <row r="472" spans="1:2" s="2" customFormat="1" x14ac:dyDescent="0.25">
      <c r="A472" s="2" t="s">
        <v>489</v>
      </c>
      <c r="B472" s="2">
        <f>LPRP!C251</f>
        <v>0</v>
      </c>
    </row>
    <row r="473" spans="1:2" s="2" customFormat="1" x14ac:dyDescent="0.25">
      <c r="A473" s="2" t="s">
        <v>490</v>
      </c>
      <c r="B473" s="2">
        <f>LPRP!D251</f>
        <v>0</v>
      </c>
    </row>
    <row r="474" spans="1:2" s="2" customFormat="1" x14ac:dyDescent="0.25">
      <c r="A474" s="2" t="s">
        <v>491</v>
      </c>
      <c r="B474" s="2">
        <f>LPRP!E251</f>
        <v>0</v>
      </c>
    </row>
    <row r="475" spans="1:2" s="2" customFormat="1" x14ac:dyDescent="0.25">
      <c r="A475" s="2" t="s">
        <v>492</v>
      </c>
      <c r="B475" s="2">
        <f>LPRP!F251</f>
        <v>0</v>
      </c>
    </row>
    <row r="476" spans="1:2" s="2" customFormat="1" x14ac:dyDescent="0.25">
      <c r="A476" s="2" t="s">
        <v>493</v>
      </c>
      <c r="B476" s="2">
        <f>LPRP!G251</f>
        <v>0</v>
      </c>
    </row>
    <row r="477" spans="1:2" s="2" customFormat="1" x14ac:dyDescent="0.25">
      <c r="A477" s="2" t="s">
        <v>494</v>
      </c>
      <c r="B477" s="2">
        <f>LPRP!H251</f>
        <v>0</v>
      </c>
    </row>
    <row r="478" spans="1:2" s="2" customFormat="1" x14ac:dyDescent="0.25">
      <c r="A478" s="2" t="s">
        <v>495</v>
      </c>
      <c r="B478" s="2">
        <f>LPRP!I251</f>
        <v>0</v>
      </c>
    </row>
    <row r="479" spans="1:2" s="2" customFormat="1" x14ac:dyDescent="0.25">
      <c r="A479" s="2" t="s">
        <v>496</v>
      </c>
      <c r="B479" s="2">
        <f>LPRP!J251</f>
        <v>0</v>
      </c>
    </row>
    <row r="480" spans="1:2" s="2" customFormat="1" x14ac:dyDescent="0.25">
      <c r="A480" s="2" t="s">
        <v>497</v>
      </c>
      <c r="B480" s="2">
        <f>LPRP!K251</f>
        <v>0</v>
      </c>
    </row>
    <row r="481" spans="1:2" s="2" customFormat="1" x14ac:dyDescent="0.25">
      <c r="A481" s="2" t="s">
        <v>498</v>
      </c>
      <c r="B481" s="2">
        <f>LPRP!L251</f>
        <v>0</v>
      </c>
    </row>
    <row r="482" spans="1:2" s="2" customFormat="1" x14ac:dyDescent="0.25">
      <c r="A482" s="2" t="s">
        <v>499</v>
      </c>
      <c r="B482" s="2">
        <f>LPRP!C252</f>
        <v>0</v>
      </c>
    </row>
    <row r="483" spans="1:2" s="2" customFormat="1" x14ac:dyDescent="0.25">
      <c r="A483" s="2" t="s">
        <v>500</v>
      </c>
      <c r="B483" s="2">
        <f>LPRP!D252</f>
        <v>0</v>
      </c>
    </row>
    <row r="484" spans="1:2" s="2" customFormat="1" x14ac:dyDescent="0.25">
      <c r="A484" s="2" t="s">
        <v>501</v>
      </c>
      <c r="B484" s="2">
        <f>LPRP!E252</f>
        <v>0</v>
      </c>
    </row>
    <row r="485" spans="1:2" s="2" customFormat="1" x14ac:dyDescent="0.25">
      <c r="A485" s="2" t="s">
        <v>502</v>
      </c>
      <c r="B485" s="2">
        <f>LPRP!F252</f>
        <v>0</v>
      </c>
    </row>
    <row r="486" spans="1:2" s="2" customFormat="1" x14ac:dyDescent="0.25">
      <c r="A486" s="2" t="s">
        <v>503</v>
      </c>
      <c r="B486" s="2">
        <f>LPRP!G252</f>
        <v>0</v>
      </c>
    </row>
    <row r="487" spans="1:2" s="2" customFormat="1" x14ac:dyDescent="0.25">
      <c r="A487" s="2" t="s">
        <v>504</v>
      </c>
      <c r="B487" s="2">
        <f>LPRP!H252</f>
        <v>0</v>
      </c>
    </row>
    <row r="488" spans="1:2" s="2" customFormat="1" x14ac:dyDescent="0.25">
      <c r="A488" s="2" t="s">
        <v>505</v>
      </c>
      <c r="B488" s="2">
        <f>LPRP!I252</f>
        <v>0</v>
      </c>
    </row>
    <row r="489" spans="1:2" s="2" customFormat="1" x14ac:dyDescent="0.25">
      <c r="A489" s="2" t="s">
        <v>506</v>
      </c>
      <c r="B489" s="2">
        <f>LPRP!J252</f>
        <v>0</v>
      </c>
    </row>
    <row r="490" spans="1:2" s="2" customFormat="1" x14ac:dyDescent="0.25">
      <c r="A490" s="2" t="s">
        <v>507</v>
      </c>
      <c r="B490" s="2">
        <f>LPRP!K252</f>
        <v>0</v>
      </c>
    </row>
    <row r="491" spans="1:2" s="2" customFormat="1" x14ac:dyDescent="0.25">
      <c r="A491" s="2" t="s">
        <v>508</v>
      </c>
      <c r="B491" s="2">
        <f>LPRP!L252</f>
        <v>0</v>
      </c>
    </row>
    <row r="492" spans="1:2" s="2" customFormat="1" x14ac:dyDescent="0.25">
      <c r="A492" s="2" t="s">
        <v>509</v>
      </c>
      <c r="B492" s="2">
        <f>LPRP!C253</f>
        <v>0</v>
      </c>
    </row>
    <row r="493" spans="1:2" s="2" customFormat="1" x14ac:dyDescent="0.25">
      <c r="A493" s="2" t="s">
        <v>510</v>
      </c>
      <c r="B493" s="2">
        <f>LPRP!D253</f>
        <v>0</v>
      </c>
    </row>
    <row r="494" spans="1:2" s="2" customFormat="1" x14ac:dyDescent="0.25">
      <c r="A494" s="2" t="s">
        <v>511</v>
      </c>
      <c r="B494" s="2">
        <f>LPRP!E253</f>
        <v>0</v>
      </c>
    </row>
    <row r="495" spans="1:2" s="2" customFormat="1" x14ac:dyDescent="0.25">
      <c r="A495" s="2" t="s">
        <v>512</v>
      </c>
      <c r="B495" s="2">
        <f>LPRP!F253</f>
        <v>0</v>
      </c>
    </row>
    <row r="496" spans="1:2" s="2" customFormat="1" x14ac:dyDescent="0.25">
      <c r="A496" s="2" t="s">
        <v>513</v>
      </c>
      <c r="B496" s="2">
        <f>LPRP!G253</f>
        <v>0</v>
      </c>
    </row>
    <row r="497" spans="1:2" s="2" customFormat="1" x14ac:dyDescent="0.25">
      <c r="A497" s="2" t="s">
        <v>514</v>
      </c>
      <c r="B497" s="2">
        <f>LPRP!H253</f>
        <v>0</v>
      </c>
    </row>
    <row r="498" spans="1:2" s="2" customFormat="1" x14ac:dyDescent="0.25">
      <c r="A498" s="2" t="s">
        <v>515</v>
      </c>
      <c r="B498" s="2">
        <f>LPRP!I253</f>
        <v>0</v>
      </c>
    </row>
    <row r="499" spans="1:2" s="2" customFormat="1" x14ac:dyDescent="0.25">
      <c r="A499" s="2" t="s">
        <v>516</v>
      </c>
      <c r="B499" s="2">
        <f>LPRP!J253</f>
        <v>0</v>
      </c>
    </row>
    <row r="500" spans="1:2" s="2" customFormat="1" x14ac:dyDescent="0.25">
      <c r="A500" s="2" t="s">
        <v>517</v>
      </c>
      <c r="B500" s="2">
        <f>LPRP!K253</f>
        <v>0</v>
      </c>
    </row>
    <row r="501" spans="1:2" s="2" customFormat="1" x14ac:dyDescent="0.25">
      <c r="A501" s="2" t="s">
        <v>518</v>
      </c>
      <c r="B501" s="2">
        <f>LPRP!L253</f>
        <v>0</v>
      </c>
    </row>
    <row r="502" spans="1:2" s="3" customFormat="1" x14ac:dyDescent="0.25">
      <c r="A502" s="3" t="s">
        <v>519</v>
      </c>
      <c r="B502" s="3">
        <f>LPRP!A259</f>
        <v>5</v>
      </c>
    </row>
    <row r="503" spans="1:2" s="3" customFormat="1" x14ac:dyDescent="0.25">
      <c r="A503" s="3" t="s">
        <v>520</v>
      </c>
      <c r="B503" s="3">
        <f>LPRP!C259</f>
        <v>8</v>
      </c>
    </row>
    <row r="504" spans="1:2" s="3" customFormat="1" x14ac:dyDescent="0.25">
      <c r="A504" s="3" t="s">
        <v>521</v>
      </c>
      <c r="B504" s="3">
        <f>LPRP!E259</f>
        <v>7</v>
      </c>
    </row>
    <row r="505" spans="1:2" s="3" customFormat="1" x14ac:dyDescent="0.25">
      <c r="A505" s="3" t="s">
        <v>522</v>
      </c>
      <c r="B505" s="3">
        <f>LPRP!G259</f>
        <v>0</v>
      </c>
    </row>
    <row r="506" spans="1:2" s="2" customFormat="1" x14ac:dyDescent="0.25">
      <c r="A506" s="2" t="s">
        <v>523</v>
      </c>
      <c r="B506" s="2">
        <f>LPRP!F263</f>
        <v>12</v>
      </c>
    </row>
    <row r="507" spans="1:2" s="3" customFormat="1" x14ac:dyDescent="0.25">
      <c r="A507" s="3" t="s">
        <v>524</v>
      </c>
      <c r="B507" s="3">
        <f>LPRP!H270</f>
        <v>1292998</v>
      </c>
    </row>
    <row r="508" spans="1:2" s="3" customFormat="1" x14ac:dyDescent="0.25">
      <c r="A508" s="3" t="s">
        <v>525</v>
      </c>
      <c r="B508" s="3">
        <f>LPRP!H271</f>
        <v>15970</v>
      </c>
    </row>
    <row r="509" spans="1:2" s="3" customFormat="1" x14ac:dyDescent="0.25">
      <c r="A509" s="3" t="s">
        <v>526</v>
      </c>
      <c r="B509" s="3">
        <f>LPRP!F273</f>
        <v>181600</v>
      </c>
    </row>
    <row r="510" spans="1:2" s="3" customFormat="1" x14ac:dyDescent="0.25">
      <c r="A510" s="3" t="s">
        <v>527</v>
      </c>
      <c r="B510" s="3">
        <f>LPRP!F274</f>
        <v>42440</v>
      </c>
    </row>
    <row r="511" spans="1:2" s="2" customFormat="1" x14ac:dyDescent="0.25">
      <c r="A511" s="2" t="s">
        <v>528</v>
      </c>
      <c r="B511" s="4">
        <f>LPRP!F280</f>
        <v>14.9</v>
      </c>
    </row>
    <row r="512" spans="1:2" s="2" customFormat="1" x14ac:dyDescent="0.25">
      <c r="A512" s="2" t="s">
        <v>529</v>
      </c>
      <c r="B512" s="4">
        <f>LPRP!F281</f>
        <v>2.79</v>
      </c>
    </row>
    <row r="513" spans="1:2" s="2" customFormat="1" x14ac:dyDescent="0.25">
      <c r="A513" s="2" t="s">
        <v>530</v>
      </c>
      <c r="B513" s="4">
        <f>LPRP!F282</f>
        <v>0</v>
      </c>
    </row>
    <row r="514" spans="1:2" s="2" customFormat="1" x14ac:dyDescent="0.25">
      <c r="A514" s="2" t="s">
        <v>531</v>
      </c>
      <c r="B514" s="4">
        <f>LPRP!F283</f>
        <v>0.01</v>
      </c>
    </row>
    <row r="515" spans="1:2" s="2" customFormat="1" x14ac:dyDescent="0.25">
      <c r="A515" s="2" t="s">
        <v>532</v>
      </c>
      <c r="B515" s="4">
        <f>LPRP!F284</f>
        <v>0.48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ATI</vt:lpstr>
      <vt:lpstr>LPRP</vt:lpstr>
      <vt:lpstr>ATI!Print_Area</vt:lpstr>
      <vt:lpstr>LPRP!Print_Area</vt:lpstr>
    </vt:vector>
  </TitlesOfParts>
  <Company>TBS-SCT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Lowry, Jordan</dc:creator>
  <cp:lastModifiedBy>Liza Hennebery </cp:lastModifiedBy>
  <cp:lastPrinted>2015-03-06T13:06:22Z</cp:lastPrinted>
  <dcterms:created xsi:type="dcterms:W3CDTF">2015-02-10T20:04:20Z</dcterms:created>
  <dcterms:modified xsi:type="dcterms:W3CDTF">2016-05-30T17:36:26Z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5b345a48-2a78-4d2d-9680-c10c48bbc138</vt:lpwstr>
  </property>
  <property fmtid="{D5CDD505-2E9C-101B-9397-08002B2CF9AE}" pid="3" name="TBSSCTCLASSIFICATION">
    <vt:lpwstr>No Classification Selected</vt:lpwstr>
  </property>
  <property fmtid="{D5CDD505-2E9C-101B-9397-08002B2CF9AE}" pid="4" name="SECCLASS">
    <vt:lpwstr>CLASSN</vt:lpwstr>
  </property>
</Properties>
</file>